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codeName="ThisWorkbook" autoCompressPictures="0"/>
  <bookViews>
    <workbookView xWindow="0" yWindow="0" windowWidth="25600" windowHeight="14600" firstSheet="1" activeTab="1"/>
  </bookViews>
  <sheets>
    <sheet name="Stavební rozpočet" sheetId="1" state="veryHidden" r:id="rId1"/>
    <sheet name="Rozpočet - vybrané sloupce" sheetId="2" r:id="rId2"/>
    <sheet name="Krycí list rozpočtu" sheetId="3" r:id="rId3"/>
  </sheets>
  <definedNames>
    <definedName name="_xlnm._FilterDatabase" localSheetId="1" hidden="1">'Rozpočet - vybrané sloupce'!$G$1:$G$236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33" i="2" l="1"/>
  <c r="X33" i="2"/>
  <c r="H33" i="2"/>
  <c r="H32" i="2"/>
  <c r="B11" i="3"/>
  <c r="C17" i="3"/>
  <c r="C16" i="3"/>
  <c r="B13" i="3"/>
  <c r="B9" i="3"/>
  <c r="C23" i="3"/>
  <c r="F23" i="3"/>
  <c r="AA9" i="1"/>
  <c r="AA16" i="1"/>
  <c r="AA22" i="1"/>
  <c r="AA25" i="1"/>
  <c r="AA31" i="1"/>
  <c r="AA34" i="1"/>
  <c r="AA36" i="1"/>
  <c r="AA39" i="1"/>
  <c r="AA40" i="1"/>
  <c r="AA42" i="1"/>
  <c r="AA43" i="1"/>
  <c r="AA44" i="1"/>
  <c r="AA45" i="1"/>
  <c r="AA47" i="1"/>
  <c r="AA50" i="1"/>
  <c r="AA52" i="1"/>
  <c r="AA53" i="1"/>
  <c r="AA54" i="1"/>
  <c r="AA55" i="1"/>
  <c r="AA57" i="1"/>
  <c r="AA58" i="1"/>
  <c r="AA59" i="1"/>
  <c r="AA60" i="1"/>
  <c r="AA61" i="1"/>
  <c r="AA62" i="1"/>
  <c r="AA64" i="1"/>
  <c r="AA66" i="1"/>
  <c r="AA67" i="1"/>
  <c r="AA68" i="1"/>
  <c r="AA69" i="1"/>
  <c r="AA70" i="1"/>
  <c r="AA72" i="1"/>
  <c r="AA73" i="1"/>
  <c r="AA75" i="1"/>
  <c r="AA77" i="1"/>
  <c r="AA81" i="1"/>
  <c r="AA83" i="1"/>
  <c r="AA85" i="1"/>
  <c r="AA91" i="1"/>
  <c r="AA93" i="1"/>
  <c r="AA99" i="1"/>
  <c r="AA109" i="1"/>
  <c r="AA111" i="1"/>
  <c r="AA113" i="1"/>
  <c r="AA115" i="1"/>
  <c r="AA116" i="1"/>
  <c r="AA118" i="1"/>
  <c r="AA125" i="1"/>
  <c r="AA137" i="1"/>
  <c r="AA139" i="1"/>
  <c r="AA145" i="1"/>
  <c r="AA147" i="1"/>
  <c r="AA153" i="1"/>
  <c r="AA155" i="1"/>
  <c r="AA156" i="1"/>
  <c r="AA157" i="1"/>
  <c r="AA158" i="1"/>
  <c r="AA159" i="1"/>
  <c r="AA164" i="1"/>
  <c r="AA170" i="1"/>
  <c r="AA180" i="1"/>
  <c r="AA187" i="1"/>
  <c r="AA199" i="1"/>
  <c r="AA201" i="1"/>
  <c r="AA204" i="1"/>
  <c r="AA206" i="1"/>
  <c r="AA209" i="1"/>
  <c r="AA213" i="1"/>
  <c r="AA215" i="1"/>
  <c r="AA217" i="1"/>
  <c r="AA220" i="1"/>
  <c r="AA226" i="1"/>
  <c r="AA228" i="1"/>
  <c r="AA229" i="1"/>
  <c r="AA231" i="1"/>
  <c r="AA233" i="1"/>
  <c r="AA234" i="1"/>
  <c r="AA236" i="1"/>
  <c r="AA238" i="1"/>
  <c r="AA239" i="1"/>
  <c r="AA241" i="1"/>
  <c r="AA243" i="1"/>
  <c r="AA245" i="1"/>
  <c r="AA246" i="1"/>
  <c r="AA247" i="1"/>
  <c r="AA248" i="1"/>
  <c r="AA250" i="1"/>
  <c r="AA258" i="1"/>
  <c r="AA260" i="1"/>
  <c r="F17" i="3"/>
  <c r="I17" i="3"/>
  <c r="AB9" i="1"/>
  <c r="AB16" i="1"/>
  <c r="AB22" i="1"/>
  <c r="AB25" i="1"/>
  <c r="AB31" i="1"/>
  <c r="AB34" i="1"/>
  <c r="AB36" i="1"/>
  <c r="AB39" i="1"/>
  <c r="AB40" i="1"/>
  <c r="AB42" i="1"/>
  <c r="AB43" i="1"/>
  <c r="AB44" i="1"/>
  <c r="AB45" i="1"/>
  <c r="AB47" i="1"/>
  <c r="AB50" i="1"/>
  <c r="AB52" i="1"/>
  <c r="AB53" i="1"/>
  <c r="AB54" i="1"/>
  <c r="AB55" i="1"/>
  <c r="AB57" i="1"/>
  <c r="AB58" i="1"/>
  <c r="AB59" i="1"/>
  <c r="AB60" i="1"/>
  <c r="AB61" i="1"/>
  <c r="AB62" i="1"/>
  <c r="AB64" i="1"/>
  <c r="AB66" i="1"/>
  <c r="AB67" i="1"/>
  <c r="AB68" i="1"/>
  <c r="AB69" i="1"/>
  <c r="AB70" i="1"/>
  <c r="AB72" i="1"/>
  <c r="AB73" i="1"/>
  <c r="AB75" i="1"/>
  <c r="AB77" i="1"/>
  <c r="AB81" i="1"/>
  <c r="AB83" i="1"/>
  <c r="AB85" i="1"/>
  <c r="AB91" i="1"/>
  <c r="AB93" i="1"/>
  <c r="AB99" i="1"/>
  <c r="AB109" i="1"/>
  <c r="AB111" i="1"/>
  <c r="AB113" i="1"/>
  <c r="AB115" i="1"/>
  <c r="AB116" i="1"/>
  <c r="AB118" i="1"/>
  <c r="AB125" i="1"/>
  <c r="AB137" i="1"/>
  <c r="AB139" i="1"/>
  <c r="AB145" i="1"/>
  <c r="AB147" i="1"/>
  <c r="AB153" i="1"/>
  <c r="AB155" i="1"/>
  <c r="AB156" i="1"/>
  <c r="AB157" i="1"/>
  <c r="AB158" i="1"/>
  <c r="AB159" i="1"/>
  <c r="AB164" i="1"/>
  <c r="AB170" i="1"/>
  <c r="AB180" i="1"/>
  <c r="AB187" i="1"/>
  <c r="AB199" i="1"/>
  <c r="AB201" i="1"/>
  <c r="AB204" i="1"/>
  <c r="AB206" i="1"/>
  <c r="AB209" i="1"/>
  <c r="AB213" i="1"/>
  <c r="AB215" i="1"/>
  <c r="AB217" i="1"/>
  <c r="AB220" i="1"/>
  <c r="AB226" i="1"/>
  <c r="AB228" i="1"/>
  <c r="AB229" i="1"/>
  <c r="AB231" i="1"/>
  <c r="AB233" i="1"/>
  <c r="AB234" i="1"/>
  <c r="AB236" i="1"/>
  <c r="AB238" i="1"/>
  <c r="AB239" i="1"/>
  <c r="AB241" i="1"/>
  <c r="AB243" i="1"/>
  <c r="AB245" i="1"/>
  <c r="AB246" i="1"/>
  <c r="AB247" i="1"/>
  <c r="AB248" i="1"/>
  <c r="AB250" i="1"/>
  <c r="AB258" i="1"/>
  <c r="AB260" i="1"/>
  <c r="C24" i="3"/>
  <c r="F24" i="3"/>
  <c r="Z9" i="1"/>
  <c r="Z16" i="1"/>
  <c r="Z22" i="1"/>
  <c r="Z25" i="1"/>
  <c r="Z31" i="1"/>
  <c r="Z34" i="1"/>
  <c r="Z36" i="1"/>
  <c r="Z39" i="1"/>
  <c r="Z40" i="1"/>
  <c r="Z42" i="1"/>
  <c r="Z43" i="1"/>
  <c r="Z44" i="1"/>
  <c r="Z45" i="1"/>
  <c r="Z47" i="1"/>
  <c r="Z50" i="1"/>
  <c r="Z52" i="1"/>
  <c r="Z53" i="1"/>
  <c r="Z54" i="1"/>
  <c r="Z55" i="1"/>
  <c r="Z57" i="1"/>
  <c r="Z58" i="1"/>
  <c r="Z59" i="1"/>
  <c r="Z60" i="1"/>
  <c r="Z61" i="1"/>
  <c r="Z62" i="1"/>
  <c r="Z64" i="1"/>
  <c r="Z66" i="1"/>
  <c r="Z67" i="1"/>
  <c r="Z68" i="1"/>
  <c r="Z69" i="1"/>
  <c r="Z70" i="1"/>
  <c r="Z72" i="1"/>
  <c r="Z73" i="1"/>
  <c r="Z75" i="1"/>
  <c r="Z77" i="1"/>
  <c r="Z81" i="1"/>
  <c r="Z83" i="1"/>
  <c r="Z85" i="1"/>
  <c r="Z91" i="1"/>
  <c r="Z93" i="1"/>
  <c r="Z99" i="1"/>
  <c r="Z109" i="1"/>
  <c r="Z111" i="1"/>
  <c r="Z113" i="1"/>
  <c r="Z115" i="1"/>
  <c r="Z116" i="1"/>
  <c r="Z118" i="1"/>
  <c r="Z125" i="1"/>
  <c r="Z137" i="1"/>
  <c r="Z139" i="1"/>
  <c r="Z145" i="1"/>
  <c r="Z147" i="1"/>
  <c r="Z153" i="1"/>
  <c r="Z155" i="1"/>
  <c r="Z156" i="1"/>
  <c r="Z157" i="1"/>
  <c r="Z158" i="1"/>
  <c r="Z159" i="1"/>
  <c r="Z164" i="1"/>
  <c r="Z170" i="1"/>
  <c r="Z180" i="1"/>
  <c r="Z187" i="1"/>
  <c r="Z199" i="1"/>
  <c r="Z201" i="1"/>
  <c r="Z204" i="1"/>
  <c r="Z206" i="1"/>
  <c r="Z209" i="1"/>
  <c r="Z213" i="1"/>
  <c r="Z215" i="1"/>
  <c r="Z217" i="1"/>
  <c r="Z220" i="1"/>
  <c r="Z226" i="1"/>
  <c r="Z228" i="1"/>
  <c r="Z229" i="1"/>
  <c r="Z231" i="1"/>
  <c r="Z233" i="1"/>
  <c r="Z234" i="1"/>
  <c r="Z236" i="1"/>
  <c r="Z238" i="1"/>
  <c r="Z239" i="1"/>
  <c r="Z241" i="1"/>
  <c r="Z243" i="1"/>
  <c r="Z245" i="1"/>
  <c r="Z246" i="1"/>
  <c r="Z247" i="1"/>
  <c r="Z248" i="1"/>
  <c r="Z250" i="1"/>
  <c r="Z258" i="1"/>
  <c r="Z260" i="1"/>
  <c r="C22" i="3"/>
  <c r="I23" i="3"/>
  <c r="I24" i="3"/>
  <c r="AE9" i="1"/>
  <c r="H9" i="1"/>
  <c r="AE16" i="1"/>
  <c r="H16" i="1"/>
  <c r="AE22" i="1"/>
  <c r="H22" i="1"/>
  <c r="AE25" i="1"/>
  <c r="H25" i="1"/>
  <c r="AE31" i="1"/>
  <c r="H31" i="1"/>
  <c r="AE34" i="1"/>
  <c r="H34" i="1"/>
  <c r="AE36" i="1"/>
  <c r="H36" i="1"/>
  <c r="H8" i="1"/>
  <c r="R8" i="1"/>
  <c r="R38" i="1"/>
  <c r="R46" i="1"/>
  <c r="R56" i="1"/>
  <c r="R74" i="1"/>
  <c r="R124" i="1"/>
  <c r="R186" i="1"/>
  <c r="AE209" i="1"/>
  <c r="H209" i="1"/>
  <c r="AE213" i="1"/>
  <c r="H213" i="1"/>
  <c r="AE215" i="1"/>
  <c r="H215" i="1"/>
  <c r="AE217" i="1"/>
  <c r="H217" i="1"/>
  <c r="H208" i="1"/>
  <c r="R208" i="1"/>
  <c r="R219" i="1"/>
  <c r="R225" i="1"/>
  <c r="R249" i="1"/>
  <c r="J9" i="1"/>
  <c r="I9" i="1"/>
  <c r="J16" i="1"/>
  <c r="I16" i="1"/>
  <c r="J22" i="1"/>
  <c r="I22" i="1"/>
  <c r="J25" i="1"/>
  <c r="I25" i="1"/>
  <c r="J31" i="1"/>
  <c r="I31" i="1"/>
  <c r="J34" i="1"/>
  <c r="I34" i="1"/>
  <c r="J36" i="1"/>
  <c r="I36" i="1"/>
  <c r="I8" i="1"/>
  <c r="O9" i="1"/>
  <c r="O16" i="1"/>
  <c r="O22" i="1"/>
  <c r="O25" i="1"/>
  <c r="O31" i="1"/>
  <c r="O34" i="1"/>
  <c r="O36" i="1"/>
  <c r="P8" i="1"/>
  <c r="S8" i="1"/>
  <c r="S38" i="1"/>
  <c r="S46" i="1"/>
  <c r="S56" i="1"/>
  <c r="S74" i="1"/>
  <c r="S124" i="1"/>
  <c r="S186" i="1"/>
  <c r="J209" i="1"/>
  <c r="I209" i="1"/>
  <c r="J213" i="1"/>
  <c r="I213" i="1"/>
  <c r="J215" i="1"/>
  <c r="I215" i="1"/>
  <c r="J217" i="1"/>
  <c r="I217" i="1"/>
  <c r="I208" i="1"/>
  <c r="O209" i="1"/>
  <c r="O213" i="1"/>
  <c r="O215" i="1"/>
  <c r="O217" i="1"/>
  <c r="P208" i="1"/>
  <c r="S208" i="1"/>
  <c r="S219" i="1"/>
  <c r="S225" i="1"/>
  <c r="S249" i="1"/>
  <c r="T8" i="1"/>
  <c r="AE39" i="1"/>
  <c r="H39" i="1"/>
  <c r="AE40" i="1"/>
  <c r="H40" i="1"/>
  <c r="AE42" i="1"/>
  <c r="H42" i="1"/>
  <c r="AE43" i="1"/>
  <c r="H43" i="1"/>
  <c r="AE44" i="1"/>
  <c r="H44" i="1"/>
  <c r="AE45" i="1"/>
  <c r="H45" i="1"/>
  <c r="H38" i="1"/>
  <c r="T38" i="1"/>
  <c r="AE47" i="1"/>
  <c r="H47" i="1"/>
  <c r="AE50" i="1"/>
  <c r="H50" i="1"/>
  <c r="AE52" i="1"/>
  <c r="H52" i="1"/>
  <c r="AE53" i="1"/>
  <c r="H53" i="1"/>
  <c r="AE54" i="1"/>
  <c r="H54" i="1"/>
  <c r="AE55" i="1"/>
  <c r="H55" i="1"/>
  <c r="H46" i="1"/>
  <c r="T46" i="1"/>
  <c r="AE57" i="1"/>
  <c r="H57" i="1"/>
  <c r="AE58" i="1"/>
  <c r="H58" i="1"/>
  <c r="AE59" i="1"/>
  <c r="H59" i="1"/>
  <c r="AE60" i="1"/>
  <c r="H60" i="1"/>
  <c r="AE61" i="1"/>
  <c r="H61" i="1"/>
  <c r="AE62" i="1"/>
  <c r="H62" i="1"/>
  <c r="AE64" i="1"/>
  <c r="H64" i="1"/>
  <c r="AE66" i="1"/>
  <c r="H66" i="1"/>
  <c r="AE67" i="1"/>
  <c r="H67" i="1"/>
  <c r="AE68" i="1"/>
  <c r="H68" i="1"/>
  <c r="AE69" i="1"/>
  <c r="H69" i="1"/>
  <c r="AE70" i="1"/>
  <c r="H70" i="1"/>
  <c r="AE72" i="1"/>
  <c r="H72" i="1"/>
  <c r="AE73" i="1"/>
  <c r="H73" i="1"/>
  <c r="H56" i="1"/>
  <c r="T56" i="1"/>
  <c r="AE75" i="1"/>
  <c r="H75" i="1"/>
  <c r="AE77" i="1"/>
  <c r="H77" i="1"/>
  <c r="AE81" i="1"/>
  <c r="H81" i="1"/>
  <c r="AE83" i="1"/>
  <c r="H83" i="1"/>
  <c r="AE85" i="1"/>
  <c r="H85" i="1"/>
  <c r="AE91" i="1"/>
  <c r="H91" i="1"/>
  <c r="AE93" i="1"/>
  <c r="H93" i="1"/>
  <c r="AE99" i="1"/>
  <c r="H99" i="1"/>
  <c r="AE109" i="1"/>
  <c r="H109" i="1"/>
  <c r="AE111" i="1"/>
  <c r="H111" i="1"/>
  <c r="AE113" i="1"/>
  <c r="H113" i="1"/>
  <c r="AE115" i="1"/>
  <c r="H115" i="1"/>
  <c r="AE116" i="1"/>
  <c r="H116" i="1"/>
  <c r="AE118" i="1"/>
  <c r="H118" i="1"/>
  <c r="H74" i="1"/>
  <c r="T74" i="1"/>
  <c r="AE125" i="1"/>
  <c r="H125" i="1"/>
  <c r="AE137" i="1"/>
  <c r="H137" i="1"/>
  <c r="AE139" i="1"/>
  <c r="H139" i="1"/>
  <c r="AE145" i="1"/>
  <c r="H145" i="1"/>
  <c r="AE147" i="1"/>
  <c r="H147" i="1"/>
  <c r="AE153" i="1"/>
  <c r="H153" i="1"/>
  <c r="AE155" i="1"/>
  <c r="H155" i="1"/>
  <c r="AE156" i="1"/>
  <c r="H156" i="1"/>
  <c r="AE157" i="1"/>
  <c r="H157" i="1"/>
  <c r="AE158" i="1"/>
  <c r="H158" i="1"/>
  <c r="AE159" i="1"/>
  <c r="H159" i="1"/>
  <c r="AE164" i="1"/>
  <c r="H164" i="1"/>
  <c r="AE170" i="1"/>
  <c r="H170" i="1"/>
  <c r="AE180" i="1"/>
  <c r="H180" i="1"/>
  <c r="H124" i="1"/>
  <c r="T124" i="1"/>
  <c r="AE187" i="1"/>
  <c r="H187" i="1"/>
  <c r="AE199" i="1"/>
  <c r="H199" i="1"/>
  <c r="AE201" i="1"/>
  <c r="H201" i="1"/>
  <c r="AE204" i="1"/>
  <c r="H204" i="1"/>
  <c r="AE206" i="1"/>
  <c r="H206" i="1"/>
  <c r="H186" i="1"/>
  <c r="T186" i="1"/>
  <c r="T208" i="1"/>
  <c r="T219" i="1"/>
  <c r="T225" i="1"/>
  <c r="T249" i="1"/>
  <c r="U8" i="1"/>
  <c r="J39" i="1"/>
  <c r="I39" i="1"/>
  <c r="J40" i="1"/>
  <c r="I40" i="1"/>
  <c r="J42" i="1"/>
  <c r="I42" i="1"/>
  <c r="J43" i="1"/>
  <c r="I43" i="1"/>
  <c r="J44" i="1"/>
  <c r="I44" i="1"/>
  <c r="J45" i="1"/>
  <c r="I45" i="1"/>
  <c r="I38" i="1"/>
  <c r="O39" i="1"/>
  <c r="O40" i="1"/>
  <c r="O42" i="1"/>
  <c r="O43" i="1"/>
  <c r="O44" i="1"/>
  <c r="O45" i="1"/>
  <c r="P38" i="1"/>
  <c r="U38" i="1"/>
  <c r="J47" i="1"/>
  <c r="I47" i="1"/>
  <c r="J50" i="1"/>
  <c r="I50" i="1"/>
  <c r="J52" i="1"/>
  <c r="I52" i="1"/>
  <c r="J53" i="1"/>
  <c r="I53" i="1"/>
  <c r="J54" i="1"/>
  <c r="I54" i="1"/>
  <c r="J55" i="1"/>
  <c r="I55" i="1"/>
  <c r="I46" i="1"/>
  <c r="O47" i="1"/>
  <c r="O50" i="1"/>
  <c r="O52" i="1"/>
  <c r="O53" i="1"/>
  <c r="O54" i="1"/>
  <c r="O55" i="1"/>
  <c r="P46" i="1"/>
  <c r="U46" i="1"/>
  <c r="J57" i="1"/>
  <c r="I57" i="1"/>
  <c r="J58" i="1"/>
  <c r="I58" i="1"/>
  <c r="J59" i="1"/>
  <c r="I59" i="1"/>
  <c r="J60" i="1"/>
  <c r="I60" i="1"/>
  <c r="J61" i="1"/>
  <c r="I61" i="1"/>
  <c r="J62" i="1"/>
  <c r="I62" i="1"/>
  <c r="J64" i="1"/>
  <c r="I64" i="1"/>
  <c r="J66" i="1"/>
  <c r="I66" i="1"/>
  <c r="J67" i="1"/>
  <c r="I67" i="1"/>
  <c r="J68" i="1"/>
  <c r="I68" i="1"/>
  <c r="J69" i="1"/>
  <c r="I69" i="1"/>
  <c r="J70" i="1"/>
  <c r="I70" i="1"/>
  <c r="J72" i="1"/>
  <c r="I72" i="1"/>
  <c r="J73" i="1"/>
  <c r="I73" i="1"/>
  <c r="I56" i="1"/>
  <c r="O57" i="1"/>
  <c r="O58" i="1"/>
  <c r="O59" i="1"/>
  <c r="O60" i="1"/>
  <c r="O61" i="1"/>
  <c r="O62" i="1"/>
  <c r="O64" i="1"/>
  <c r="O66" i="1"/>
  <c r="O67" i="1"/>
  <c r="O68" i="1"/>
  <c r="O69" i="1"/>
  <c r="O70" i="1"/>
  <c r="O72" i="1"/>
  <c r="O73" i="1"/>
  <c r="P56" i="1"/>
  <c r="U56" i="1"/>
  <c r="J75" i="1"/>
  <c r="I75" i="1"/>
  <c r="J77" i="1"/>
  <c r="I77" i="1"/>
  <c r="J81" i="1"/>
  <c r="I81" i="1"/>
  <c r="J83" i="1"/>
  <c r="I83" i="1"/>
  <c r="J85" i="1"/>
  <c r="I85" i="1"/>
  <c r="J91" i="1"/>
  <c r="I91" i="1"/>
  <c r="J93" i="1"/>
  <c r="I93" i="1"/>
  <c r="J99" i="1"/>
  <c r="I99" i="1"/>
  <c r="J109" i="1"/>
  <c r="I109" i="1"/>
  <c r="J111" i="1"/>
  <c r="I111" i="1"/>
  <c r="J113" i="1"/>
  <c r="I113" i="1"/>
  <c r="J115" i="1"/>
  <c r="I115" i="1"/>
  <c r="J116" i="1"/>
  <c r="I116" i="1"/>
  <c r="J118" i="1"/>
  <c r="I118" i="1"/>
  <c r="I74" i="1"/>
  <c r="O75" i="1"/>
  <c r="O77" i="1"/>
  <c r="O81" i="1"/>
  <c r="O83" i="1"/>
  <c r="O85" i="1"/>
  <c r="O91" i="1"/>
  <c r="O93" i="1"/>
  <c r="O99" i="1"/>
  <c r="O109" i="1"/>
  <c r="O111" i="1"/>
  <c r="O113" i="1"/>
  <c r="O115" i="1"/>
  <c r="O116" i="1"/>
  <c r="O118" i="1"/>
  <c r="P74" i="1"/>
  <c r="U74" i="1"/>
  <c r="J125" i="1"/>
  <c r="I125" i="1"/>
  <c r="J137" i="1"/>
  <c r="I137" i="1"/>
  <c r="J139" i="1"/>
  <c r="I139" i="1"/>
  <c r="J145" i="1"/>
  <c r="I145" i="1"/>
  <c r="J147" i="1"/>
  <c r="I147" i="1"/>
  <c r="J153" i="1"/>
  <c r="I153" i="1"/>
  <c r="J155" i="1"/>
  <c r="I155" i="1"/>
  <c r="J156" i="1"/>
  <c r="I156" i="1"/>
  <c r="J157" i="1"/>
  <c r="I157" i="1"/>
  <c r="J158" i="1"/>
  <c r="I158" i="1"/>
  <c r="J159" i="1"/>
  <c r="I159" i="1"/>
  <c r="J164" i="1"/>
  <c r="I164" i="1"/>
  <c r="J170" i="1"/>
  <c r="I170" i="1"/>
  <c r="J180" i="1"/>
  <c r="I180" i="1"/>
  <c r="I124" i="1"/>
  <c r="O125" i="1"/>
  <c r="O137" i="1"/>
  <c r="O139" i="1"/>
  <c r="O145" i="1"/>
  <c r="O147" i="1"/>
  <c r="O153" i="1"/>
  <c r="O155" i="1"/>
  <c r="O156" i="1"/>
  <c r="O157" i="1"/>
  <c r="O158" i="1"/>
  <c r="O159" i="1"/>
  <c r="O164" i="1"/>
  <c r="O170" i="1"/>
  <c r="O180" i="1"/>
  <c r="P124" i="1"/>
  <c r="U124" i="1"/>
  <c r="J187" i="1"/>
  <c r="I187" i="1"/>
  <c r="J199" i="1"/>
  <c r="I199" i="1"/>
  <c r="J201" i="1"/>
  <c r="I201" i="1"/>
  <c r="J204" i="1"/>
  <c r="I204" i="1"/>
  <c r="J206" i="1"/>
  <c r="I206" i="1"/>
  <c r="I186" i="1"/>
  <c r="O187" i="1"/>
  <c r="O199" i="1"/>
  <c r="O201" i="1"/>
  <c r="O204" i="1"/>
  <c r="O206" i="1"/>
  <c r="P186" i="1"/>
  <c r="U186" i="1"/>
  <c r="U208" i="1"/>
  <c r="U219" i="1"/>
  <c r="U225" i="1"/>
  <c r="U249" i="1"/>
  <c r="V8" i="1"/>
  <c r="V38" i="1"/>
  <c r="V46" i="1"/>
  <c r="V56" i="1"/>
  <c r="V74" i="1"/>
  <c r="V124" i="1"/>
  <c r="V186" i="1"/>
  <c r="V208" i="1"/>
  <c r="V219" i="1"/>
  <c r="AE226" i="1"/>
  <c r="H226" i="1"/>
  <c r="AE228" i="1"/>
  <c r="H228" i="1"/>
  <c r="AE229" i="1"/>
  <c r="H229" i="1"/>
  <c r="AE231" i="1"/>
  <c r="H231" i="1"/>
  <c r="AE233" i="1"/>
  <c r="H233" i="1"/>
  <c r="AE234" i="1"/>
  <c r="H234" i="1"/>
  <c r="AE236" i="1"/>
  <c r="H236" i="1"/>
  <c r="AE238" i="1"/>
  <c r="H238" i="1"/>
  <c r="AE239" i="1"/>
  <c r="H239" i="1"/>
  <c r="AE241" i="1"/>
  <c r="H241" i="1"/>
  <c r="AE243" i="1"/>
  <c r="H243" i="1"/>
  <c r="AE245" i="1"/>
  <c r="H245" i="1"/>
  <c r="AE246" i="1"/>
  <c r="H246" i="1"/>
  <c r="AE247" i="1"/>
  <c r="H247" i="1"/>
  <c r="AE248" i="1"/>
  <c r="H248" i="1"/>
  <c r="H225" i="1"/>
  <c r="V225" i="1"/>
  <c r="V249" i="1"/>
  <c r="W8" i="1"/>
  <c r="W38" i="1"/>
  <c r="W46" i="1"/>
  <c r="W56" i="1"/>
  <c r="W74" i="1"/>
  <c r="W124" i="1"/>
  <c r="W186" i="1"/>
  <c r="W208" i="1"/>
  <c r="W219" i="1"/>
  <c r="J226" i="1"/>
  <c r="I226" i="1"/>
  <c r="J228" i="1"/>
  <c r="I228" i="1"/>
  <c r="J229" i="1"/>
  <c r="I229" i="1"/>
  <c r="J231" i="1"/>
  <c r="I231" i="1"/>
  <c r="J233" i="1"/>
  <c r="I233" i="1"/>
  <c r="J234" i="1"/>
  <c r="I234" i="1"/>
  <c r="J236" i="1"/>
  <c r="I236" i="1"/>
  <c r="J238" i="1"/>
  <c r="I238" i="1"/>
  <c r="J239" i="1"/>
  <c r="I239" i="1"/>
  <c r="J241" i="1"/>
  <c r="I241" i="1"/>
  <c r="J243" i="1"/>
  <c r="I243" i="1"/>
  <c r="J245" i="1"/>
  <c r="I245" i="1"/>
  <c r="J246" i="1"/>
  <c r="I246" i="1"/>
  <c r="J247" i="1"/>
  <c r="I247" i="1"/>
  <c r="J248" i="1"/>
  <c r="I248" i="1"/>
  <c r="I225" i="1"/>
  <c r="O226" i="1"/>
  <c r="O228" i="1"/>
  <c r="O229" i="1"/>
  <c r="O231" i="1"/>
  <c r="O233" i="1"/>
  <c r="O234" i="1"/>
  <c r="O236" i="1"/>
  <c r="O238" i="1"/>
  <c r="O239" i="1"/>
  <c r="O241" i="1"/>
  <c r="O243" i="1"/>
  <c r="O245" i="1"/>
  <c r="O246" i="1"/>
  <c r="O247" i="1"/>
  <c r="O248" i="1"/>
  <c r="P225" i="1"/>
  <c r="W225" i="1"/>
  <c r="W249" i="1"/>
  <c r="X8" i="1"/>
  <c r="X38" i="1"/>
  <c r="X46" i="1"/>
  <c r="X56" i="1"/>
  <c r="X74" i="1"/>
  <c r="X124" i="1"/>
  <c r="X186" i="1"/>
  <c r="X208" i="1"/>
  <c r="X219" i="1"/>
  <c r="X225" i="1"/>
  <c r="X249" i="1"/>
  <c r="C15" i="3"/>
  <c r="J220" i="1"/>
  <c r="AE220" i="1"/>
  <c r="H220" i="1"/>
  <c r="I220" i="1"/>
  <c r="O220" i="1"/>
  <c r="P219" i="1"/>
  <c r="J250" i="1"/>
  <c r="AE250" i="1"/>
  <c r="H250" i="1"/>
  <c r="I250" i="1"/>
  <c r="O250" i="1"/>
  <c r="J258" i="1"/>
  <c r="AE258" i="1"/>
  <c r="H258" i="1"/>
  <c r="I258" i="1"/>
  <c r="O258" i="1"/>
  <c r="J260" i="1"/>
  <c r="AE260" i="1"/>
  <c r="H260" i="1"/>
  <c r="I260" i="1"/>
  <c r="O260" i="1"/>
  <c r="P249" i="1"/>
  <c r="G8" i="2"/>
  <c r="W8" i="2"/>
  <c r="X8" i="2"/>
  <c r="H8" i="2"/>
  <c r="G14" i="2"/>
  <c r="W14" i="2"/>
  <c r="X14" i="2"/>
  <c r="H14" i="2"/>
  <c r="G19" i="2"/>
  <c r="W19" i="2"/>
  <c r="X19" i="2"/>
  <c r="H19" i="2"/>
  <c r="G21" i="2"/>
  <c r="W21" i="2"/>
  <c r="X21" i="2"/>
  <c r="H21" i="2"/>
  <c r="G26" i="2"/>
  <c r="W26" i="2"/>
  <c r="X26" i="2"/>
  <c r="H26" i="2"/>
  <c r="G28" i="2"/>
  <c r="W28" i="2"/>
  <c r="X28" i="2"/>
  <c r="H28" i="2"/>
  <c r="G30" i="2"/>
  <c r="W30" i="2"/>
  <c r="X30" i="2"/>
  <c r="H30" i="2"/>
  <c r="H7" i="2"/>
  <c r="G34" i="2"/>
  <c r="W34" i="2"/>
  <c r="X34" i="2"/>
  <c r="H34" i="2"/>
  <c r="G35" i="2"/>
  <c r="W35" i="2"/>
  <c r="X35" i="2"/>
  <c r="H35" i="2"/>
  <c r="G36" i="2"/>
  <c r="W36" i="2"/>
  <c r="X36" i="2"/>
  <c r="H36" i="2"/>
  <c r="G37" i="2"/>
  <c r="W37" i="2"/>
  <c r="X37" i="2"/>
  <c r="H37" i="2"/>
  <c r="G38" i="2"/>
  <c r="W38" i="2"/>
  <c r="X38" i="2"/>
  <c r="H38" i="2"/>
  <c r="G40" i="2"/>
  <c r="W40" i="2"/>
  <c r="X40" i="2"/>
  <c r="H40" i="2"/>
  <c r="G42" i="2"/>
  <c r="W42" i="2"/>
  <c r="X42" i="2"/>
  <c r="H42" i="2"/>
  <c r="G44" i="2"/>
  <c r="W44" i="2"/>
  <c r="X44" i="2"/>
  <c r="H44" i="2"/>
  <c r="G45" i="2"/>
  <c r="W45" i="2"/>
  <c r="X45" i="2"/>
  <c r="H45" i="2"/>
  <c r="G46" i="2"/>
  <c r="W46" i="2"/>
  <c r="X46" i="2"/>
  <c r="H46" i="2"/>
  <c r="G47" i="2"/>
  <c r="W47" i="2"/>
  <c r="X47" i="2"/>
  <c r="H47" i="2"/>
  <c r="H39" i="2"/>
  <c r="G49" i="2"/>
  <c r="W49" i="2"/>
  <c r="X49" i="2"/>
  <c r="H49" i="2"/>
  <c r="G50" i="2"/>
  <c r="W50" i="2"/>
  <c r="X50" i="2"/>
  <c r="H50" i="2"/>
  <c r="G51" i="2"/>
  <c r="W51" i="2"/>
  <c r="X51" i="2"/>
  <c r="H51" i="2"/>
  <c r="G52" i="2"/>
  <c r="W52" i="2"/>
  <c r="X52" i="2"/>
  <c r="H52" i="2"/>
  <c r="G53" i="2"/>
  <c r="W53" i="2"/>
  <c r="X53" i="2"/>
  <c r="H53" i="2"/>
  <c r="G54" i="2"/>
  <c r="W54" i="2"/>
  <c r="X54" i="2"/>
  <c r="H54" i="2"/>
  <c r="G56" i="2"/>
  <c r="W56" i="2"/>
  <c r="X56" i="2"/>
  <c r="H56" i="2"/>
  <c r="G58" i="2"/>
  <c r="W58" i="2"/>
  <c r="X58" i="2"/>
  <c r="H58" i="2"/>
  <c r="G59" i="2"/>
  <c r="W59" i="2"/>
  <c r="X59" i="2"/>
  <c r="H59" i="2"/>
  <c r="G60" i="2"/>
  <c r="W60" i="2"/>
  <c r="X60" i="2"/>
  <c r="H60" i="2"/>
  <c r="G61" i="2"/>
  <c r="W61" i="2"/>
  <c r="X61" i="2"/>
  <c r="H61" i="2"/>
  <c r="G62" i="2"/>
  <c r="W62" i="2"/>
  <c r="X62" i="2"/>
  <c r="H62" i="2"/>
  <c r="G64" i="2"/>
  <c r="W64" i="2"/>
  <c r="X64" i="2"/>
  <c r="H64" i="2"/>
  <c r="G65" i="2"/>
  <c r="W65" i="2"/>
  <c r="X65" i="2"/>
  <c r="H65" i="2"/>
  <c r="H48" i="2"/>
  <c r="G67" i="2"/>
  <c r="W67" i="2"/>
  <c r="X67" i="2"/>
  <c r="H67" i="2"/>
  <c r="G68" i="2"/>
  <c r="W68" i="2"/>
  <c r="X68" i="2"/>
  <c r="H68" i="2"/>
  <c r="G71" i="2"/>
  <c r="W71" i="2"/>
  <c r="X71" i="2"/>
  <c r="H71" i="2"/>
  <c r="G73" i="2"/>
  <c r="W73" i="2"/>
  <c r="X73" i="2"/>
  <c r="H73" i="2"/>
  <c r="G75" i="2"/>
  <c r="W75" i="2"/>
  <c r="X75" i="2"/>
  <c r="H75" i="2"/>
  <c r="G80" i="2"/>
  <c r="W80" i="2"/>
  <c r="X80" i="2"/>
  <c r="H80" i="2"/>
  <c r="G82" i="2"/>
  <c r="W82" i="2"/>
  <c r="X82" i="2"/>
  <c r="H82" i="2"/>
  <c r="G87" i="2"/>
  <c r="W87" i="2"/>
  <c r="X87" i="2"/>
  <c r="H87" i="2"/>
  <c r="G96" i="2"/>
  <c r="W96" i="2"/>
  <c r="X96" i="2"/>
  <c r="H96" i="2"/>
  <c r="G98" i="2"/>
  <c r="W98" i="2"/>
  <c r="X98" i="2"/>
  <c r="H98" i="2"/>
  <c r="G100" i="2"/>
  <c r="W100" i="2"/>
  <c r="X100" i="2"/>
  <c r="H100" i="2"/>
  <c r="G102" i="2"/>
  <c r="W102" i="2"/>
  <c r="X102" i="2"/>
  <c r="H102" i="2"/>
  <c r="G103" i="2"/>
  <c r="W103" i="2"/>
  <c r="X103" i="2"/>
  <c r="H103" i="2"/>
  <c r="G105" i="2"/>
  <c r="W105" i="2"/>
  <c r="X105" i="2"/>
  <c r="H105" i="2"/>
  <c r="H66" i="2"/>
  <c r="G111" i="2"/>
  <c r="W111" i="2"/>
  <c r="X111" i="2"/>
  <c r="H111" i="2"/>
  <c r="G122" i="2"/>
  <c r="W122" i="2"/>
  <c r="X122" i="2"/>
  <c r="H122" i="2"/>
  <c r="G124" i="2"/>
  <c r="W124" i="2"/>
  <c r="X124" i="2"/>
  <c r="H124" i="2"/>
  <c r="G129" i="2"/>
  <c r="W129" i="2"/>
  <c r="X129" i="2"/>
  <c r="H129" i="2"/>
  <c r="G131" i="2"/>
  <c r="W131" i="2"/>
  <c r="X131" i="2"/>
  <c r="H131" i="2"/>
  <c r="G136" i="2"/>
  <c r="W136" i="2"/>
  <c r="X136" i="2"/>
  <c r="H136" i="2"/>
  <c r="G138" i="2"/>
  <c r="W138" i="2"/>
  <c r="X138" i="2"/>
  <c r="H138" i="2"/>
  <c r="G139" i="2"/>
  <c r="W139" i="2"/>
  <c r="X139" i="2"/>
  <c r="H139" i="2"/>
  <c r="G140" i="2"/>
  <c r="W140" i="2"/>
  <c r="X140" i="2"/>
  <c r="H140" i="2"/>
  <c r="G141" i="2"/>
  <c r="W141" i="2"/>
  <c r="X141" i="2"/>
  <c r="H141" i="2"/>
  <c r="G142" i="2"/>
  <c r="W142" i="2"/>
  <c r="X142" i="2"/>
  <c r="H142" i="2"/>
  <c r="G146" i="2"/>
  <c r="W146" i="2"/>
  <c r="X146" i="2"/>
  <c r="H146" i="2"/>
  <c r="G151" i="2"/>
  <c r="W151" i="2"/>
  <c r="X151" i="2"/>
  <c r="H151" i="2"/>
  <c r="G160" i="2"/>
  <c r="W160" i="2"/>
  <c r="X160" i="2"/>
  <c r="H160" i="2"/>
  <c r="H110" i="2"/>
  <c r="G166" i="2"/>
  <c r="W166" i="2"/>
  <c r="X166" i="2"/>
  <c r="H166" i="2"/>
  <c r="G177" i="2"/>
  <c r="W177" i="2"/>
  <c r="X177" i="2"/>
  <c r="H177" i="2"/>
  <c r="G179" i="2"/>
  <c r="W179" i="2"/>
  <c r="X179" i="2"/>
  <c r="H179" i="2"/>
  <c r="G181" i="2"/>
  <c r="W181" i="2"/>
  <c r="X181" i="2"/>
  <c r="H181" i="2"/>
  <c r="G183" i="2"/>
  <c r="W183" i="2"/>
  <c r="X183" i="2"/>
  <c r="H183" i="2"/>
  <c r="H165" i="2"/>
  <c r="G186" i="2"/>
  <c r="W186" i="2"/>
  <c r="X186" i="2"/>
  <c r="H186" i="2"/>
  <c r="G189" i="2"/>
  <c r="W189" i="2"/>
  <c r="X189" i="2"/>
  <c r="H189" i="2"/>
  <c r="G191" i="2"/>
  <c r="W191" i="2"/>
  <c r="X191" i="2"/>
  <c r="H191" i="2"/>
  <c r="G193" i="2"/>
  <c r="W193" i="2"/>
  <c r="X193" i="2"/>
  <c r="H193" i="2"/>
  <c r="H185" i="2"/>
  <c r="G196" i="2"/>
  <c r="W196" i="2"/>
  <c r="X196" i="2"/>
  <c r="H196" i="2"/>
  <c r="H195" i="2"/>
  <c r="G201" i="2"/>
  <c r="W201" i="2"/>
  <c r="X201" i="2"/>
  <c r="H201" i="2"/>
  <c r="G203" i="2"/>
  <c r="W203" i="2"/>
  <c r="X203" i="2"/>
  <c r="H203" i="2"/>
  <c r="G204" i="2"/>
  <c r="W204" i="2"/>
  <c r="X204" i="2"/>
  <c r="H204" i="2"/>
  <c r="G206" i="2"/>
  <c r="W206" i="2"/>
  <c r="X206" i="2"/>
  <c r="H206" i="2"/>
  <c r="G208" i="2"/>
  <c r="W208" i="2"/>
  <c r="X208" i="2"/>
  <c r="H208" i="2"/>
  <c r="G209" i="2"/>
  <c r="W209" i="2"/>
  <c r="X209" i="2"/>
  <c r="H209" i="2"/>
  <c r="G211" i="2"/>
  <c r="W211" i="2"/>
  <c r="X211" i="2"/>
  <c r="H211" i="2"/>
  <c r="G213" i="2"/>
  <c r="W213" i="2"/>
  <c r="X213" i="2"/>
  <c r="H213" i="2"/>
  <c r="G214" i="2"/>
  <c r="W214" i="2"/>
  <c r="X214" i="2"/>
  <c r="H214" i="2"/>
  <c r="G216" i="2"/>
  <c r="W216" i="2"/>
  <c r="X216" i="2"/>
  <c r="H216" i="2"/>
  <c r="G217" i="2"/>
  <c r="W217" i="2"/>
  <c r="X217" i="2"/>
  <c r="H217" i="2"/>
  <c r="G219" i="2"/>
  <c r="W219" i="2"/>
  <c r="X219" i="2"/>
  <c r="H219" i="2"/>
  <c r="G220" i="2"/>
  <c r="W220" i="2"/>
  <c r="X220" i="2"/>
  <c r="H220" i="2"/>
  <c r="G221" i="2"/>
  <c r="W221" i="2"/>
  <c r="X221" i="2"/>
  <c r="H221" i="2"/>
  <c r="G222" i="2"/>
  <c r="W222" i="2"/>
  <c r="X222" i="2"/>
  <c r="H222" i="2"/>
  <c r="H200" i="2"/>
  <c r="G224" i="2"/>
  <c r="W224" i="2"/>
  <c r="X224" i="2"/>
  <c r="H224" i="2"/>
  <c r="G231" i="2"/>
  <c r="W231" i="2"/>
  <c r="X231" i="2"/>
  <c r="H231" i="2"/>
  <c r="G233" i="2"/>
  <c r="W233" i="2"/>
  <c r="X233" i="2"/>
  <c r="H233" i="2"/>
  <c r="H223" i="2"/>
  <c r="H234" i="2"/>
  <c r="J8" i="1"/>
  <c r="J38" i="1"/>
  <c r="J46" i="1"/>
  <c r="J56" i="1"/>
  <c r="J74" i="1"/>
  <c r="J124" i="1"/>
  <c r="J186" i="1"/>
  <c r="J208" i="1"/>
  <c r="H219" i="1"/>
  <c r="I219" i="1"/>
  <c r="J219" i="1"/>
  <c r="J225" i="1"/>
  <c r="H249" i="1"/>
  <c r="I249" i="1"/>
  <c r="J249" i="1"/>
  <c r="J261" i="1"/>
  <c r="AF260" i="1"/>
  <c r="AN260" i="1"/>
  <c r="AM260" i="1"/>
  <c r="L260" i="1"/>
  <c r="AF258" i="1"/>
  <c r="AN258" i="1"/>
  <c r="AM258" i="1"/>
  <c r="L258" i="1"/>
  <c r="AF250" i="1"/>
  <c r="AN250" i="1"/>
  <c r="AM250" i="1"/>
  <c r="L250" i="1"/>
  <c r="AK249" i="1"/>
  <c r="AJ249" i="1"/>
  <c r="AI249" i="1"/>
  <c r="L249" i="1"/>
  <c r="AF248" i="1"/>
  <c r="AN248" i="1"/>
  <c r="AM248" i="1"/>
  <c r="L248" i="1"/>
  <c r="AF247" i="1"/>
  <c r="AN247" i="1"/>
  <c r="AM247" i="1"/>
  <c r="L247" i="1"/>
  <c r="AF246" i="1"/>
  <c r="AN246" i="1"/>
  <c r="AM246" i="1"/>
  <c r="L246" i="1"/>
  <c r="AF245" i="1"/>
  <c r="AN245" i="1"/>
  <c r="AM245" i="1"/>
  <c r="L245" i="1"/>
  <c r="AF243" i="1"/>
  <c r="AN243" i="1"/>
  <c r="AM243" i="1"/>
  <c r="L243" i="1"/>
  <c r="AF241" i="1"/>
  <c r="AN241" i="1"/>
  <c r="AM241" i="1"/>
  <c r="L241" i="1"/>
  <c r="AF239" i="1"/>
  <c r="AN239" i="1"/>
  <c r="AM239" i="1"/>
  <c r="L239" i="1"/>
  <c r="AF238" i="1"/>
  <c r="AN238" i="1"/>
  <c r="AM238" i="1"/>
  <c r="L238" i="1"/>
  <c r="AF236" i="1"/>
  <c r="AN236" i="1"/>
  <c r="AM236" i="1"/>
  <c r="L236" i="1"/>
  <c r="AF234" i="1"/>
  <c r="AN234" i="1"/>
  <c r="AM234" i="1"/>
  <c r="L234" i="1"/>
  <c r="AF233" i="1"/>
  <c r="AN233" i="1"/>
  <c r="AM233" i="1"/>
  <c r="L233" i="1"/>
  <c r="AF231" i="1"/>
  <c r="AN231" i="1"/>
  <c r="AM231" i="1"/>
  <c r="L231" i="1"/>
  <c r="AF229" i="1"/>
  <c r="AN229" i="1"/>
  <c r="AM229" i="1"/>
  <c r="L229" i="1"/>
  <c r="AF228" i="1"/>
  <c r="AN228" i="1"/>
  <c r="AM228" i="1"/>
  <c r="L228" i="1"/>
  <c r="AF226" i="1"/>
  <c r="AN226" i="1"/>
  <c r="AM226" i="1"/>
  <c r="L226" i="1"/>
  <c r="AK225" i="1"/>
  <c r="AJ225" i="1"/>
  <c r="AI225" i="1"/>
  <c r="L225" i="1"/>
  <c r="AF220" i="1"/>
  <c r="AN220" i="1"/>
  <c r="AM220" i="1"/>
  <c r="L220" i="1"/>
  <c r="AK219" i="1"/>
  <c r="AJ219" i="1"/>
  <c r="AI219" i="1"/>
  <c r="L219" i="1"/>
  <c r="AF217" i="1"/>
  <c r="AN217" i="1"/>
  <c r="AM217" i="1"/>
  <c r="L217" i="1"/>
  <c r="AF215" i="1"/>
  <c r="AN215" i="1"/>
  <c r="AM215" i="1"/>
  <c r="L215" i="1"/>
  <c r="AF213" i="1"/>
  <c r="AN213" i="1"/>
  <c r="AM213" i="1"/>
  <c r="L213" i="1"/>
  <c r="AF209" i="1"/>
  <c r="AN209" i="1"/>
  <c r="AM209" i="1"/>
  <c r="L209" i="1"/>
  <c r="AK208" i="1"/>
  <c r="AJ208" i="1"/>
  <c r="AI208" i="1"/>
  <c r="L208" i="1"/>
  <c r="AF206" i="1"/>
  <c r="AN206" i="1"/>
  <c r="AM206" i="1"/>
  <c r="L206" i="1"/>
  <c r="AF204" i="1"/>
  <c r="AN204" i="1"/>
  <c r="AM204" i="1"/>
  <c r="L204" i="1"/>
  <c r="AF201" i="1"/>
  <c r="AN201" i="1"/>
  <c r="AM201" i="1"/>
  <c r="L201" i="1"/>
  <c r="AF199" i="1"/>
  <c r="AN199" i="1"/>
  <c r="AM199" i="1"/>
  <c r="L199" i="1"/>
  <c r="AF187" i="1"/>
  <c r="AN187" i="1"/>
  <c r="AM187" i="1"/>
  <c r="L187" i="1"/>
  <c r="AK186" i="1"/>
  <c r="AJ186" i="1"/>
  <c r="AI186" i="1"/>
  <c r="L186" i="1"/>
  <c r="AF180" i="1"/>
  <c r="AN180" i="1"/>
  <c r="AM180" i="1"/>
  <c r="L180" i="1"/>
  <c r="AF170" i="1"/>
  <c r="AN170" i="1"/>
  <c r="AM170" i="1"/>
  <c r="L170" i="1"/>
  <c r="AF164" i="1"/>
  <c r="AN164" i="1"/>
  <c r="AM164" i="1"/>
  <c r="L164" i="1"/>
  <c r="AF159" i="1"/>
  <c r="AN159" i="1"/>
  <c r="AM159" i="1"/>
  <c r="L159" i="1"/>
  <c r="AF158" i="1"/>
  <c r="AN158" i="1"/>
  <c r="AM158" i="1"/>
  <c r="L158" i="1"/>
  <c r="AF157" i="1"/>
  <c r="AN157" i="1"/>
  <c r="AM157" i="1"/>
  <c r="L157" i="1"/>
  <c r="AF156" i="1"/>
  <c r="AN156" i="1"/>
  <c r="AM156" i="1"/>
  <c r="L156" i="1"/>
  <c r="AF155" i="1"/>
  <c r="AN155" i="1"/>
  <c r="AM155" i="1"/>
  <c r="L155" i="1"/>
  <c r="AF153" i="1"/>
  <c r="AN153" i="1"/>
  <c r="AM153" i="1"/>
  <c r="L153" i="1"/>
  <c r="AF147" i="1"/>
  <c r="AN147" i="1"/>
  <c r="AM147" i="1"/>
  <c r="L147" i="1"/>
  <c r="AF145" i="1"/>
  <c r="AN145" i="1"/>
  <c r="AM145" i="1"/>
  <c r="L145" i="1"/>
  <c r="AF139" i="1"/>
  <c r="AN139" i="1"/>
  <c r="AM139" i="1"/>
  <c r="L139" i="1"/>
  <c r="AF137" i="1"/>
  <c r="AN137" i="1"/>
  <c r="AM137" i="1"/>
  <c r="L137" i="1"/>
  <c r="AF125" i="1"/>
  <c r="AN125" i="1"/>
  <c r="AM125" i="1"/>
  <c r="L125" i="1"/>
  <c r="AK124" i="1"/>
  <c r="AJ124" i="1"/>
  <c r="AI124" i="1"/>
  <c r="L124" i="1"/>
  <c r="AF118" i="1"/>
  <c r="AN118" i="1"/>
  <c r="AM118" i="1"/>
  <c r="L118" i="1"/>
  <c r="AF116" i="1"/>
  <c r="AN116" i="1"/>
  <c r="AM116" i="1"/>
  <c r="L116" i="1"/>
  <c r="AF115" i="1"/>
  <c r="AN115" i="1"/>
  <c r="AM115" i="1"/>
  <c r="L115" i="1"/>
  <c r="AF113" i="1"/>
  <c r="AN113" i="1"/>
  <c r="AM113" i="1"/>
  <c r="L113" i="1"/>
  <c r="AF111" i="1"/>
  <c r="AN111" i="1"/>
  <c r="AM111" i="1"/>
  <c r="L111" i="1"/>
  <c r="AF109" i="1"/>
  <c r="AN109" i="1"/>
  <c r="AM109" i="1"/>
  <c r="L109" i="1"/>
  <c r="AF99" i="1"/>
  <c r="AN99" i="1"/>
  <c r="AM99" i="1"/>
  <c r="L99" i="1"/>
  <c r="AF93" i="1"/>
  <c r="AN93" i="1"/>
  <c r="AM93" i="1"/>
  <c r="L93" i="1"/>
  <c r="AF91" i="1"/>
  <c r="AN91" i="1"/>
  <c r="AM91" i="1"/>
  <c r="L91" i="1"/>
  <c r="AF85" i="1"/>
  <c r="AN85" i="1"/>
  <c r="AM85" i="1"/>
  <c r="L85" i="1"/>
  <c r="AF83" i="1"/>
  <c r="AN83" i="1"/>
  <c r="AM83" i="1"/>
  <c r="L83" i="1"/>
  <c r="AF81" i="1"/>
  <c r="AN81" i="1"/>
  <c r="AM81" i="1"/>
  <c r="L81" i="1"/>
  <c r="AF77" i="1"/>
  <c r="AN77" i="1"/>
  <c r="AM77" i="1"/>
  <c r="L77" i="1"/>
  <c r="AF75" i="1"/>
  <c r="AN75" i="1"/>
  <c r="AM75" i="1"/>
  <c r="L75" i="1"/>
  <c r="AK74" i="1"/>
  <c r="AJ74" i="1"/>
  <c r="AI74" i="1"/>
  <c r="L74" i="1"/>
  <c r="AF73" i="1"/>
  <c r="AN73" i="1"/>
  <c r="AM73" i="1"/>
  <c r="L73" i="1"/>
  <c r="AF72" i="1"/>
  <c r="AN72" i="1"/>
  <c r="AM72" i="1"/>
  <c r="L72" i="1"/>
  <c r="AF70" i="1"/>
  <c r="AN70" i="1"/>
  <c r="AM70" i="1"/>
  <c r="L70" i="1"/>
  <c r="AF69" i="1"/>
  <c r="AN69" i="1"/>
  <c r="AM69" i="1"/>
  <c r="L69" i="1"/>
  <c r="AF68" i="1"/>
  <c r="AN68" i="1"/>
  <c r="AM68" i="1"/>
  <c r="L68" i="1"/>
  <c r="AF67" i="1"/>
  <c r="AN67" i="1"/>
  <c r="AM67" i="1"/>
  <c r="L67" i="1"/>
  <c r="AF66" i="1"/>
  <c r="AN66" i="1"/>
  <c r="AM66" i="1"/>
  <c r="L66" i="1"/>
  <c r="AF64" i="1"/>
  <c r="AN64" i="1"/>
  <c r="AM64" i="1"/>
  <c r="L64" i="1"/>
  <c r="AF62" i="1"/>
  <c r="AN62" i="1"/>
  <c r="AM62" i="1"/>
  <c r="L62" i="1"/>
  <c r="AF61" i="1"/>
  <c r="AN61" i="1"/>
  <c r="AM61" i="1"/>
  <c r="L61" i="1"/>
  <c r="AF60" i="1"/>
  <c r="AN60" i="1"/>
  <c r="AM60" i="1"/>
  <c r="L60" i="1"/>
  <c r="AF59" i="1"/>
  <c r="AN59" i="1"/>
  <c r="AM59" i="1"/>
  <c r="L59" i="1"/>
  <c r="AF58" i="1"/>
  <c r="AN58" i="1"/>
  <c r="AM58" i="1"/>
  <c r="L58" i="1"/>
  <c r="AF57" i="1"/>
  <c r="AN57" i="1"/>
  <c r="AM57" i="1"/>
  <c r="L57" i="1"/>
  <c r="AK56" i="1"/>
  <c r="AJ56" i="1"/>
  <c r="AI56" i="1"/>
  <c r="L56" i="1"/>
  <c r="AF55" i="1"/>
  <c r="AN55" i="1"/>
  <c r="AM55" i="1"/>
  <c r="L55" i="1"/>
  <c r="AF54" i="1"/>
  <c r="AN54" i="1"/>
  <c r="AM54" i="1"/>
  <c r="L54" i="1"/>
  <c r="AF53" i="1"/>
  <c r="AN53" i="1"/>
  <c r="AM53" i="1"/>
  <c r="L53" i="1"/>
  <c r="AF52" i="1"/>
  <c r="AN52" i="1"/>
  <c r="AM52" i="1"/>
  <c r="L52" i="1"/>
  <c r="AF50" i="1"/>
  <c r="AN50" i="1"/>
  <c r="AM50" i="1"/>
  <c r="L50" i="1"/>
  <c r="AF47" i="1"/>
  <c r="AN47" i="1"/>
  <c r="AM47" i="1"/>
  <c r="L47" i="1"/>
  <c r="AK46" i="1"/>
  <c r="AJ46" i="1"/>
  <c r="AI46" i="1"/>
  <c r="L46" i="1"/>
  <c r="AF45" i="1"/>
  <c r="AN45" i="1"/>
  <c r="AM45" i="1"/>
  <c r="L45" i="1"/>
  <c r="AF44" i="1"/>
  <c r="AN44" i="1"/>
  <c r="AM44" i="1"/>
  <c r="L44" i="1"/>
  <c r="AF43" i="1"/>
  <c r="AN43" i="1"/>
  <c r="AM43" i="1"/>
  <c r="L43" i="1"/>
  <c r="AF42" i="1"/>
  <c r="AN42" i="1"/>
  <c r="AM42" i="1"/>
  <c r="L42" i="1"/>
  <c r="AF40" i="1"/>
  <c r="AN40" i="1"/>
  <c r="AM40" i="1"/>
  <c r="L40" i="1"/>
  <c r="AF39" i="1"/>
  <c r="AN39" i="1"/>
  <c r="AM39" i="1"/>
  <c r="L39" i="1"/>
  <c r="AK38" i="1"/>
  <c r="AJ38" i="1"/>
  <c r="AI38" i="1"/>
  <c r="L38" i="1"/>
  <c r="AF36" i="1"/>
  <c r="AN36" i="1"/>
  <c r="AM36" i="1"/>
  <c r="L36" i="1"/>
  <c r="AF34" i="1"/>
  <c r="AN34" i="1"/>
  <c r="AM34" i="1"/>
  <c r="L34" i="1"/>
  <c r="AF31" i="1"/>
  <c r="AN31" i="1"/>
  <c r="AM31" i="1"/>
  <c r="L31" i="1"/>
  <c r="AF25" i="1"/>
  <c r="AN25" i="1"/>
  <c r="AM25" i="1"/>
  <c r="L25" i="1"/>
  <c r="AF22" i="1"/>
  <c r="AN22" i="1"/>
  <c r="AM22" i="1"/>
  <c r="L22" i="1"/>
  <c r="AF16" i="1"/>
  <c r="AN16" i="1"/>
  <c r="AM16" i="1"/>
  <c r="L16" i="1"/>
  <c r="AF9" i="1"/>
  <c r="AN9" i="1"/>
  <c r="AM9" i="1"/>
  <c r="L9" i="1"/>
  <c r="AK8" i="1"/>
  <c r="AJ8" i="1"/>
  <c r="AI8" i="1"/>
  <c r="L8" i="1"/>
</calcChain>
</file>

<file path=xl/sharedStrings.xml><?xml version="1.0" encoding="utf-8"?>
<sst xmlns="http://schemas.openxmlformats.org/spreadsheetml/2006/main" count="1658" uniqueCount="538">
  <si>
    <t>Stavební rozpočet</t>
  </si>
  <si>
    <t>Název stavby:</t>
  </si>
  <si>
    <t>Oprava koupelny C_1/03</t>
  </si>
  <si>
    <t>Doba výstavby:</t>
  </si>
  <si>
    <t>1 den</t>
  </si>
  <si>
    <t>Objednatel:</t>
  </si>
  <si>
    <t>Domov pro seniory Bukov</t>
  </si>
  <si>
    <t>Druh stavby:</t>
  </si>
  <si>
    <t>interiérová stavební oprava</t>
  </si>
  <si>
    <t>Začátek výstavby:</t>
  </si>
  <si>
    <t>Projektant:</t>
  </si>
  <si>
    <t>Ing.arch. Daniel Zygula</t>
  </si>
  <si>
    <t>Lokalita:</t>
  </si>
  <si>
    <t>Domov pro seniory Bukov, pavilon C</t>
  </si>
  <si>
    <t>Konec výstavby:</t>
  </si>
  <si>
    <t>Zhotovitel:</t>
  </si>
  <si>
    <t>JKSO:</t>
  </si>
  <si>
    <t>Zpracováno dne:</t>
  </si>
  <si>
    <t>15.06.2024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</si>
  <si>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</si>
  <si>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</si>
  <si>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</si>
  <si>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</si>
  <si>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</si>
  <si>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</si>
  <si>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</si>
  <si>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</si>
  <si>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</si>
  <si>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</si>
  <si>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</si>
  <si>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</si>
  <si>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</si>
  <si>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</si>
  <si>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</si>
  <si>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</si>
  <si>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</si>
  <si>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</si>
  <si>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</si>
  <si>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</si>
  <si>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</si>
  <si>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</si>
  <si>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</si>
  <si>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</si>
  <si>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</si>
  <si>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61</t>
  </si>
  <si>
    <t>Úprava povrchů vnitřní</t>
  </si>
  <si>
    <t>HS</t>
  </si>
  <si>
    <t>1</t>
  </si>
  <si>
    <t>612481211RT2</t>
  </si>
  <si>
    <t>Montáž výztužné sítě(perlinky)do stěrky-vnit.stěny</t>
  </si>
  <si>
    <t>m2</t>
  </si>
  <si>
    <t>RTS I / 2024</t>
  </si>
  <si>
    <t>61_</t>
  </si>
  <si>
    <t>6_</t>
  </si>
  <si>
    <t>_</t>
  </si>
  <si>
    <t xml:space="preserve">0,6*(2,874+2,080+2,987+2,077)   </t>
  </si>
  <si>
    <t xml:space="preserve">6,09   </t>
  </si>
  <si>
    <t>0,6*(2,93+1,7+2,15+1,335)*2   stěny</t>
  </si>
  <si>
    <t>0,6*(1,66+1,66+0,9+1,0)*2   stěny</t>
  </si>
  <si>
    <t>0,6*(1,55+1,55+1,12+0,88+1,55+1,55+0,96+1,04)*2   stěny</t>
  </si>
  <si>
    <t>RTS komentář:</t>
  </si>
  <si>
    <t>Položka obsahuje natažení stěrkového tmelu, vtlačení výztužné sítě a rozetření tmelu.</t>
  </si>
  <si>
    <t>2</t>
  </si>
  <si>
    <t>612403380R00</t>
  </si>
  <si>
    <t>Hrubá výplň rýh ve stěnách do 3x3 cm maltou ze SMS</t>
  </si>
  <si>
    <t>m</t>
  </si>
  <si>
    <t xml:space="preserve">1,35+1,35+2,6+2,08+2   </t>
  </si>
  <si>
    <t xml:space="preserve">3,1+3,0+2,9+2,15+2,6+2,6+1,5+2+0,8+0,8   </t>
  </si>
  <si>
    <t xml:space="preserve">3,6   </t>
  </si>
  <si>
    <t xml:space="preserve">10,8   </t>
  </si>
  <si>
    <t>V položce nejsou zakalkulovány náklady na omítku rýh. Tyto práce se oceňují samostatně položkami souboru 612 44.</t>
  </si>
  <si>
    <t>3</t>
  </si>
  <si>
    <t>612421637R00</t>
  </si>
  <si>
    <t>Omítka vnitřní zdiva, MVC, štuková</t>
  </si>
  <si>
    <t xml:space="preserve">0,6*(2,077+2,987+2,080+2,874)   </t>
  </si>
  <si>
    <t>Položka je určena pro jakýkoliv druh podkladu</t>
  </si>
  <si>
    <t>4</t>
  </si>
  <si>
    <t>585566665</t>
  </si>
  <si>
    <t>Omítka štuková vápenocementová Baumit PerlaExterior ruční</t>
  </si>
  <si>
    <t>t</t>
  </si>
  <si>
    <t xml:space="preserve">3*25*0,001   </t>
  </si>
  <si>
    <t xml:space="preserve">1*25*0,001   </t>
  </si>
  <si>
    <t>25 kg Omítka štuková vápenocementová ruční na minerální jádrové omítky, pro exteriéry a interiéry, zrnitost do 0,6 mm, min tl. 3 mm. Spotřeba: cca 3,6 kg/m2/3mm. Vydatnost: cca 6,9 m2/pytel při tloušťce 3 mm</t>
  </si>
  <si>
    <t>5</t>
  </si>
  <si>
    <t>611481211RT2</t>
  </si>
  <si>
    <t>Montáž výztužné sítě (perlinky) do stěrky-stropy</t>
  </si>
  <si>
    <t xml:space="preserve">2,28+4,7   </t>
  </si>
  <si>
    <t>Položka obsahuje montáž pomocného lešení, natažení stěrkového tmelu, vtlačení výztužné sítě a rozetření tmelu.</t>
  </si>
  <si>
    <t>6</t>
  </si>
  <si>
    <t>611421133R00</t>
  </si>
  <si>
    <t>Omítka vnitřní stropů rovných, MVC, štuková</t>
  </si>
  <si>
    <t xml:space="preserve"> V položce jsou zakalkulovány náklady na pomocné pracovní lešení o výšce podlahy do 1900 mm a pro zatížení do 1,5 kPa</t>
  </si>
  <si>
    <t>7</t>
  </si>
  <si>
    <t>721</t>
  </si>
  <si>
    <t>Vnitřní kanalizace</t>
  </si>
  <si>
    <t>PS</t>
  </si>
  <si>
    <t>8</t>
  </si>
  <si>
    <t>721223426R00</t>
  </si>
  <si>
    <t>Vpusť podlahová se zápachovou uzávěrkou HL80.1H</t>
  </si>
  <si>
    <t>kus</t>
  </si>
  <si>
    <t>721_</t>
  </si>
  <si>
    <t>72_</t>
  </si>
  <si>
    <t>9</t>
  </si>
  <si>
    <t>721176103R00</t>
  </si>
  <si>
    <t>Potrubí HT připojovací, D 50 x 1,8 mm</t>
  </si>
  <si>
    <t xml:space="preserve">2,1+0,8+0,5+0,3+0,6   </t>
  </si>
  <si>
    <t>10</t>
  </si>
  <si>
    <t>721176105R00</t>
  </si>
  <si>
    <t>Potrubí HT připojovací, D 110 x 2,7 mm</t>
  </si>
  <si>
    <t>11</t>
  </si>
  <si>
    <t>721194104R00</t>
  </si>
  <si>
    <t>Vyvedení odpadních výpustek, D 40 x 1,8 mm</t>
  </si>
  <si>
    <t>12</t>
  </si>
  <si>
    <t>721290111R00</t>
  </si>
  <si>
    <t>Zkouška těsnosti kanalizace vodou</t>
  </si>
  <si>
    <t>13</t>
  </si>
  <si>
    <t>998721103R00</t>
  </si>
  <si>
    <t>Přesun hmot pro vnitřní kanalizaci, výšky do 24 m</t>
  </si>
  <si>
    <t>722</t>
  </si>
  <si>
    <t>Vnitřní vodovod</t>
  </si>
  <si>
    <t>14</t>
  </si>
  <si>
    <t>722172331R00</t>
  </si>
  <si>
    <t>Potrubí plastové PP-R Instaplast, včetně zednických výpomocí, D 20 x 3,4 mm, PN 20</t>
  </si>
  <si>
    <t>722_</t>
  </si>
  <si>
    <t xml:space="preserve">(1,4+0,6+0,45+0,5)*2   </t>
  </si>
  <si>
    <t xml:space="preserve">3,2*2   </t>
  </si>
  <si>
    <t>15</t>
  </si>
  <si>
    <t>722181212R00</t>
  </si>
  <si>
    <t>Izolace návleková MIRELON PRO tl. stěny 9 mm</t>
  </si>
  <si>
    <t>V položce je kalkulována dodávka izolační trubice, spon a lepicí pásky</t>
  </si>
  <si>
    <t>16</t>
  </si>
  <si>
    <t>722202213R00</t>
  </si>
  <si>
    <t>Nástěnka MZD PP-R INSTAPLAST, D 20 mm x R 1/2"</t>
  </si>
  <si>
    <t>17</t>
  </si>
  <si>
    <t>722202413R00</t>
  </si>
  <si>
    <t>Kohout kulový nerozebíratelný PP-R INSTAPLAST, D 25 mm</t>
  </si>
  <si>
    <t>18</t>
  </si>
  <si>
    <t>722280106R00</t>
  </si>
  <si>
    <t>Tlaková zkouška vodovodního potrubí</t>
  </si>
  <si>
    <t>19</t>
  </si>
  <si>
    <t>998722103R00</t>
  </si>
  <si>
    <t>Přesun hmot pro vnitřní vodovod, výšky do 24 m</t>
  </si>
  <si>
    <t>725</t>
  </si>
  <si>
    <t>Zařizovací předměty</t>
  </si>
  <si>
    <t>20</t>
  </si>
  <si>
    <t>725860251R00</t>
  </si>
  <si>
    <t>Sifon umyvadlový chromovaný</t>
  </si>
  <si>
    <t>725_</t>
  </si>
  <si>
    <t>21</t>
  </si>
  <si>
    <t>725290010RA0</t>
  </si>
  <si>
    <t>Demontáž klozetu včetně splachovací nádrže</t>
  </si>
  <si>
    <t>22</t>
  </si>
  <si>
    <t>725290020RA0</t>
  </si>
  <si>
    <t>Demontáž umyvadla včetně baterie a konzol</t>
  </si>
  <si>
    <t>23</t>
  </si>
  <si>
    <t>725290030RA0</t>
  </si>
  <si>
    <t>Demontáž vany, včetně baterie a obezdění</t>
  </si>
  <si>
    <t>24</t>
  </si>
  <si>
    <t>725200050RA0</t>
  </si>
  <si>
    <t>Montáž zařizovacích předmětů - sprcha</t>
  </si>
  <si>
    <t>25</t>
  </si>
  <si>
    <t>55144231</t>
  </si>
  <si>
    <t>Baterie termostatická vana/sprcha Chrome CR 063.00, podomítková</t>
  </si>
  <si>
    <t>Termostatická podomítková baterie sprchová Chrome s přepínačem</t>
  </si>
  <si>
    <t>26</t>
  </si>
  <si>
    <t>55144162</t>
  </si>
  <si>
    <t>Sprchová sada</t>
  </si>
  <si>
    <t>Idealrain M3 sprchová sada: 3-funkční ruční sprcha d 100 mm (déšť / tropický déšť / masážní proud) funkce Anti-Kalk - systém proti tvorbě vodního kamene otočný držák sprchy, hadice "Idealflex" 1250 m, sprchová tyč, horní sprchová růžice</t>
  </si>
  <si>
    <t>27</t>
  </si>
  <si>
    <t>55428114.A</t>
  </si>
  <si>
    <t>Sprchová zástěna, sklo</t>
  </si>
  <si>
    <t>28</t>
  </si>
  <si>
    <t>725814101R00</t>
  </si>
  <si>
    <t>Ventil rohový s filtrem IVAR.KING DN 15 mm x DN 10 mm</t>
  </si>
  <si>
    <t>soubor</t>
  </si>
  <si>
    <t>29</t>
  </si>
  <si>
    <t>725823111RT1</t>
  </si>
  <si>
    <t>Baterie umyvadlová stojánková, ruční, bez otvírání odpadu</t>
  </si>
  <si>
    <t>30</t>
  </si>
  <si>
    <t>725119305R00</t>
  </si>
  <si>
    <t>Montáž klozetových mís kombinovaných</t>
  </si>
  <si>
    <t>31</t>
  </si>
  <si>
    <t>64234627</t>
  </si>
  <si>
    <t>Mísa kombi stojící, bílá</t>
  </si>
  <si>
    <t xml:space="preserve">včetně nádrže a sedátka, hluboké splachování </t>
  </si>
  <si>
    <t>32</t>
  </si>
  <si>
    <t>725017123R00</t>
  </si>
  <si>
    <t>Umyvadlo na šrouby, 600 x 450 mm, bílé</t>
  </si>
  <si>
    <t>33</t>
  </si>
  <si>
    <t>725017130R00</t>
  </si>
  <si>
    <t>Umyvadlo na šrouby, 500 x 410 mm, bílé</t>
  </si>
  <si>
    <t>771</t>
  </si>
  <si>
    <t>Podlahy z dlaždic</t>
  </si>
  <si>
    <t>34</t>
  </si>
  <si>
    <t>771101101R00</t>
  </si>
  <si>
    <t>Vysávání podlah prům.vysavačem pro pokládku dlažby</t>
  </si>
  <si>
    <t>771_</t>
  </si>
  <si>
    <t>77_</t>
  </si>
  <si>
    <t>35</t>
  </si>
  <si>
    <t>23596057.A</t>
  </si>
  <si>
    <t>Hmota cementová samonivelační SL C510 PRO vysoce pevná</t>
  </si>
  <si>
    <t>kg</t>
  </si>
  <si>
    <t xml:space="preserve">6,09*1,5*30   </t>
  </si>
  <si>
    <t xml:space="preserve">6,98*1,5*30   </t>
  </si>
  <si>
    <t>BOSTIK ke stěrkování, vyrovnávání a nivelování ploch v libovolné tloušťce, bez pnutí, čerpatelná - vytvoření podkladu pro kladení elastických podlahových krytin. Pouze pro vnitřní použití. spotřeba: cca 1,5 kg/ m2/ mm tloušťky balení: papírový pytel po 25 k</t>
  </si>
  <si>
    <t>36</t>
  </si>
  <si>
    <t>771101116R00</t>
  </si>
  <si>
    <t>Vyrovnání podkladů samonivelační hmotou tloušťky do 30 mm</t>
  </si>
  <si>
    <t>Položka je určena pro vyrovnání podlahy před kladením dlaždic na maltu nebo na tmel. Položka obsahuje :  - zametení podkladu, - rozmíchání suché směsi s vodou, - lití na podklad, popřípadě rozetření hladkou stěrkou. Položka neobsahuje materiál.</t>
  </si>
  <si>
    <t>37</t>
  </si>
  <si>
    <t>771101121R00</t>
  </si>
  <si>
    <t>Provedení penetrace podkladu pod dlažby</t>
  </si>
  <si>
    <t>Položka obsahuje provedení penetračního nátěru pro zlepšení kontaktu s lepicím tmelem. Položka neobsahuje materiál.</t>
  </si>
  <si>
    <t>38</t>
  </si>
  <si>
    <t>24592231</t>
  </si>
  <si>
    <t>Penetrace hloubková P201</t>
  </si>
  <si>
    <t>l</t>
  </si>
  <si>
    <t xml:space="preserve">6,09*0,25   </t>
  </si>
  <si>
    <t xml:space="preserve">6,98*0,25   </t>
  </si>
  <si>
    <t xml:space="preserve">2,8628*0,25   </t>
  </si>
  <si>
    <t xml:space="preserve">6,2*0,25   </t>
  </si>
  <si>
    <t>Hloubková zpevňující penetrace pro méně soudržné nasákavé podklady.  Pro hloubkové zpevnění a snížení nasákavosti porézních a navětralých minerálních podkladů v exteriérech i interiérech před jejich obkládáním keramickými obklady nebo dlažbami za použití cementových lepidel a před aplikací stěrek a hydroizolačních nátěrů. Snižuje a sjednocuje savost podkladu a zvyšuje jeho soudržnost. Tím je zajištěn dostatečný otevřený čas lepidel a jejich přídržnost k podkladním konstrukcím. Vhodná na sádrokartonové desky.  Složení: Bezrozpouštědlová vodná disperze polymer-křemičitého pojiva. spotřeba: 0,15 - 0,25 l/m2  balení: 10</t>
  </si>
  <si>
    <t>39</t>
  </si>
  <si>
    <t>771101142R00</t>
  </si>
  <si>
    <t>Provedení hydroizol. stěrky pod dlažby dvouvrstvé</t>
  </si>
  <si>
    <t>40</t>
  </si>
  <si>
    <t>24551223</t>
  </si>
  <si>
    <t>Hydroizolace disperzní 1-složková</t>
  </si>
  <si>
    <t xml:space="preserve">6,09*1,6   </t>
  </si>
  <si>
    <t xml:space="preserve">6,98*1,6   </t>
  </si>
  <si>
    <t xml:space="preserve">2,8628*1,6   </t>
  </si>
  <si>
    <t xml:space="preserve">6,2*1,6   </t>
  </si>
  <si>
    <t>Bezrozpouštědlová hmota na bázi vodní polymerní disperze a minerálních plniv.  Použití: Povlaková hydroizolace proti oplachové vodě, určená pod keramické obklady a dlažby v interiérech. Vhodná pro většinu běžných podkladů (vápenocementové a sádrové omítky, beton, sádrokarton, cementové a sádrové potěry), včetně stěnového a podlahového vytápění. Není vhodná pro pojížděné podlahy, namáhané smykovým zatížením.  Vlastnosti: Vodotěsný výrobek typu DM, nanášený v tekutém stavu, používaný pod keramické obklady (lepení lepidlem třídy C2 podle ČSN EN 12004). Vytváří plošnou, bezešvou izolaci proti přechodné vlhkosti (oplachové vodě).  Složení: polymerní disperze, minerální plniva a přísady Spotřeba: cca 1,3 až 1,6 kg/m2 při dvou vrstvác</t>
  </si>
  <si>
    <t>41</t>
  </si>
  <si>
    <t>771101147R00</t>
  </si>
  <si>
    <t>Provedení bandáže koutů</t>
  </si>
  <si>
    <t>1,08+2,08+2,987+2,077+0,894   stěna - podlaha</t>
  </si>
  <si>
    <t>2,0*4   stěna - stěna</t>
  </si>
  <si>
    <t>(2,93+2,15+1,7+1,36)*2   stěna - podlaha</t>
  </si>
  <si>
    <t>2,0*12   stěna - stěna</t>
  </si>
  <si>
    <t>(1,66+1,66+0,9+0,8)*2   stěna - podlaha</t>
  </si>
  <si>
    <t>2,0*8   stěna - stěna</t>
  </si>
  <si>
    <t>(1,55+1,55+1,12+0,88)*4   stěna - podlaha</t>
  </si>
  <si>
    <t>2,0*16   stěna - stěna</t>
  </si>
  <si>
    <t>42</t>
  </si>
  <si>
    <t>28355201</t>
  </si>
  <si>
    <t>ASO-Dichtband-2000 12 cm x 50 m těsnicí páska</t>
  </si>
  <si>
    <t>Moderní spojovací materiál, pružný, obzvláště odolný proti přetržení, paropropustný. zaručuje rychlé vysychání izolačních materiálů obsahujících vodu.  20593600</t>
  </si>
  <si>
    <t>43</t>
  </si>
  <si>
    <t>771101210R00</t>
  </si>
  <si>
    <t>Penetrace podkladu pod dlažby</t>
  </si>
  <si>
    <t>Položka obsahuje montáž a dodávku penetračního nátěru pro zlepšení kontaktu s lepicím tmelem.</t>
  </si>
  <si>
    <t>44</t>
  </si>
  <si>
    <t>771101310R00</t>
  </si>
  <si>
    <t>Vyčištění keramické dlažby</t>
  </si>
  <si>
    <t>Položka je určena pro očištění a odmaštěšní keramické dlažby. Obsahuje nanesení čisticího přípravku, prokartáčování a umytí prostředku z povrchu dlažby včetně dodávky prostředku..</t>
  </si>
  <si>
    <t>45</t>
  </si>
  <si>
    <t>998771103R00</t>
  </si>
  <si>
    <t>Přesun hmot pro podlahy z dlaždic, výšky do 24 m</t>
  </si>
  <si>
    <t>46</t>
  </si>
  <si>
    <t>771212117R00</t>
  </si>
  <si>
    <t>Kladení dlažby keramické do TM, vel. do 600x600 mm</t>
  </si>
  <si>
    <t>Položka je určena pro kladení dlažby do tmele, rovnoběžně se stěnou, bez skládání složitých vzorů a tvarů.. Položka obsahuje :  - zametení podkladu, - rozměření plochy,  - rozbalení balíků, třídění nebo rozpojení dlaždic dodávaných v blocích, - příprava a nanesení tmele na plochu, - řezání dlaždic, - kladení dlaždic, - spárování, čištění dlažby, odstranění odpadu. Položka neobsahuje žádný materiál. Skládání složitých vzorů a tvarů se oceňuje individuálně.</t>
  </si>
  <si>
    <t>47</t>
  </si>
  <si>
    <t>597642070</t>
  </si>
  <si>
    <t>Dlažba Taurus Granit matná 600 x 600 x 10 mm</t>
  </si>
  <si>
    <t xml:space="preserve">6,09*1,2   </t>
  </si>
  <si>
    <t xml:space="preserve">6,98*1,2   </t>
  </si>
  <si>
    <t xml:space="preserve">2,8628*1,2   </t>
  </si>
  <si>
    <t xml:space="preserve">6,2*1,2   </t>
  </si>
  <si>
    <t>Slinuté neglazované obkladové prvky s velmi nízkou nasákavostí pod 0,5 %, určené k obkladům podlah v exteriérech a interiérech, které jsou vystaveny povětrnostním vlivům a vysokému až extremnímu mechanickému namáhání, obrusu a znečištění</t>
  </si>
  <si>
    <t>781</t>
  </si>
  <si>
    <t>Obklady (keramické)</t>
  </si>
  <si>
    <t>48</t>
  </si>
  <si>
    <t>781101111R00</t>
  </si>
  <si>
    <t>Vyrovnání podkladu maltou ze SMS tl. do 7 mm</t>
  </si>
  <si>
    <t>781_</t>
  </si>
  <si>
    <t>78_</t>
  </si>
  <si>
    <t xml:space="preserve">(0,98+2,08+2,987+2,077+0,694)*2   </t>
  </si>
  <si>
    <t xml:space="preserve">(2,93+2,15+1,7+1,36)*2*2   </t>
  </si>
  <si>
    <t xml:space="preserve">-0,7*2*2   </t>
  </si>
  <si>
    <t xml:space="preserve">(1,66+1,66+1,0+0,9)*2*2   </t>
  </si>
  <si>
    <t xml:space="preserve">-0,7*2*4   </t>
  </si>
  <si>
    <t xml:space="preserve">(1,55+1,55+0,88+1,12)*2*4   </t>
  </si>
  <si>
    <t xml:space="preserve">-0,8*2*2   </t>
  </si>
  <si>
    <t xml:space="preserve">-1,0*0,6   </t>
  </si>
  <si>
    <t xml:space="preserve">-0,6*0,6   </t>
  </si>
  <si>
    <t>Položka obsahuje očištění podkladu od nepřídržných částic, rozmíchání suché směsi s vodou, nanesení na stěnu a vyhlazení, uklizení odpadu. Položka neobsahuje žádný materiál.</t>
  </si>
  <si>
    <t>49</t>
  </si>
  <si>
    <t>781101121R00</t>
  </si>
  <si>
    <t>Provedení penetrace podkladu - práce</t>
  </si>
  <si>
    <t>Položka obsahuje provedení penetračního nátěru. Položka neobsahuje žádný materiál.</t>
  </si>
  <si>
    <t>50</t>
  </si>
  <si>
    <t xml:space="preserve">17,636*0,25   </t>
  </si>
  <si>
    <t xml:space="preserve">32,56*0,25   </t>
  </si>
  <si>
    <t xml:space="preserve">15,28*0,25   </t>
  </si>
  <si>
    <t xml:space="preserve">31,04*0,25   </t>
  </si>
  <si>
    <t>51</t>
  </si>
  <si>
    <t>781101142R00</t>
  </si>
  <si>
    <t>Hydroizolační stěrka dvouvrstvá pod obklady</t>
  </si>
  <si>
    <t>52</t>
  </si>
  <si>
    <t xml:space="preserve">17,636*1,65   </t>
  </si>
  <si>
    <t xml:space="preserve">29,76*1,65   </t>
  </si>
  <si>
    <t xml:space="preserve">15,28*1,65   </t>
  </si>
  <si>
    <t xml:space="preserve">31,04*1,65   </t>
  </si>
  <si>
    <t>53</t>
  </si>
  <si>
    <t>781101210RT1</t>
  </si>
  <si>
    <t>Penetrace podkladu pod obklady</t>
  </si>
  <si>
    <t>Položka obsahuje provedení penetračního nátěru včetně dodávky materiálu.</t>
  </si>
  <si>
    <t>54</t>
  </si>
  <si>
    <t>781111115R00</t>
  </si>
  <si>
    <t>Otvor v obkladačce diamant.korunkou prům.do 30 mm</t>
  </si>
  <si>
    <t>55</t>
  </si>
  <si>
    <t>781111116R00</t>
  </si>
  <si>
    <t>Otvor v obkladačce diamant.korunkou prům.do 90 mm</t>
  </si>
  <si>
    <t>56</t>
  </si>
  <si>
    <t>781111121R00</t>
  </si>
  <si>
    <t>Otvor v obkladačce diamant.korunkou prům.do 140mm</t>
  </si>
  <si>
    <t>57</t>
  </si>
  <si>
    <t>998781103R00</t>
  </si>
  <si>
    <t>Přesun hmot pro obklady keramické, výšky do 24 m</t>
  </si>
  <si>
    <t>58</t>
  </si>
  <si>
    <t>59777003</t>
  </si>
  <si>
    <t>Obklad keramika slinutá  600x300x10 mm</t>
  </si>
  <si>
    <t xml:space="preserve">13,98080*1,15   </t>
  </si>
  <si>
    <t xml:space="preserve">25,296*1,15   </t>
  </si>
  <si>
    <t xml:space="preserve">12,778*1,15   </t>
  </si>
  <si>
    <t xml:space="preserve">26,72*1,15   </t>
  </si>
  <si>
    <t>59</t>
  </si>
  <si>
    <t>781475120R00</t>
  </si>
  <si>
    <t>Obklad vnitřní stěn keramický, do tmele, 30x60 cm</t>
  </si>
  <si>
    <t xml:space="preserve">17,636-2,64540   </t>
  </si>
  <si>
    <t xml:space="preserve">29,76-4,464   </t>
  </si>
  <si>
    <t xml:space="preserve">15,28-2,502   </t>
  </si>
  <si>
    <t xml:space="preserve">31,04-4,32   </t>
  </si>
  <si>
    <t>(spára 2 mm)</t>
  </si>
  <si>
    <t>60</t>
  </si>
  <si>
    <t>781485112R00</t>
  </si>
  <si>
    <t>Obklad vnitř.mozaika keramická do 20x20mm, tmel</t>
  </si>
  <si>
    <t xml:space="preserve">0,3*(0,98+2,08+2,987+2,077+0,694)   </t>
  </si>
  <si>
    <t xml:space="preserve">0,3*(2,93+2,15+1,7+1,36)*2   </t>
  </si>
  <si>
    <t xml:space="preserve">-0,3*0,7*2   </t>
  </si>
  <si>
    <t xml:space="preserve">(1,66+1,66+0,90+1,0)*0,3*2   </t>
  </si>
  <si>
    <t xml:space="preserve">-0,3*0,7*3   </t>
  </si>
  <si>
    <t xml:space="preserve">(1,55+1,55+0,88+1,12)*0,3*4   </t>
  </si>
  <si>
    <t xml:space="preserve">-0,3*0,7*4   </t>
  </si>
  <si>
    <t xml:space="preserve">-0,3*0,8*2   </t>
  </si>
  <si>
    <t xml:space="preserve">-0,3*1,6   </t>
  </si>
  <si>
    <t>59777100</t>
  </si>
  <si>
    <t>Obklad mozaika na mřížce</t>
  </si>
  <si>
    <t>RTS II / 2023</t>
  </si>
  <si>
    <t xml:space="preserve">2,46720*1,2   </t>
  </si>
  <si>
    <t xml:space="preserve">4,464*1,2   </t>
  </si>
  <si>
    <t xml:space="preserve">2,502*1,2   </t>
  </si>
  <si>
    <t xml:space="preserve">4,32*1,2   </t>
  </si>
  <si>
    <t>dovoz Polsk</t>
  </si>
  <si>
    <t>784</t>
  </si>
  <si>
    <t>Malby</t>
  </si>
  <si>
    <t>62</t>
  </si>
  <si>
    <t>784011111R00</t>
  </si>
  <si>
    <t>Oprášení/ometení podkladu</t>
  </si>
  <si>
    <t>784_</t>
  </si>
  <si>
    <t>6,09   strop koupelna</t>
  </si>
  <si>
    <t>(2,874+2,077+2,987+2,077+)*0,6   stěna koupelna</t>
  </si>
  <si>
    <t>6,57   strop chodba</t>
  </si>
  <si>
    <t>(3,4+1,93)*2,6   stěna chodba</t>
  </si>
  <si>
    <t>2,28+4,7   strop</t>
  </si>
  <si>
    <t>(2,93+2,15+1,7+1,36)*2*0,6   stěna</t>
  </si>
  <si>
    <t>2,8628   strop</t>
  </si>
  <si>
    <t>6,264   stěna</t>
  </si>
  <si>
    <t>6,2   strop</t>
  </si>
  <si>
    <t>12,24   stěna</t>
  </si>
  <si>
    <t>Provádí se za účelem odstranění veškerých drobných nepřilnavých částic a nečistot, které by mohly narušit přilnavost nanášeného materiálu k podkladu</t>
  </si>
  <si>
    <t>63</t>
  </si>
  <si>
    <t>784011121R00</t>
  </si>
  <si>
    <t>Broušení štuků a nových omítek</t>
  </si>
  <si>
    <t>Provádí se za účelem odstranění veškerých nepřilnavých povrchových zrn a shluků zrn písku</t>
  </si>
  <si>
    <t>64</t>
  </si>
  <si>
    <t>784011222RT2</t>
  </si>
  <si>
    <t>Zakrytí podlah, včetně odstranění</t>
  </si>
  <si>
    <t xml:space="preserve">6,09+6,43   </t>
  </si>
  <si>
    <t>65</t>
  </si>
  <si>
    <t>784111202R00</t>
  </si>
  <si>
    <t>Penetrace podkladu nátěrem 2 x</t>
  </si>
  <si>
    <t>Akrylátový základní nátěr na savé podklady s hloubkovou účinností.</t>
  </si>
  <si>
    <t>66</t>
  </si>
  <si>
    <t>784115512R00</t>
  </si>
  <si>
    <t>Malba Remal protiplísňový,bílá, bez penetrace, 2 x</t>
  </si>
  <si>
    <t>Disperzní tekutá malířská barva s protiplísňovou úpravou pro nátěry povrchů s velkou pravděpodobností napadení, nebo již napadenými plísněmi v interiérech. Bez vyspravení sádrou.</t>
  </si>
  <si>
    <t>96</t>
  </si>
  <si>
    <t>Bourání konstrukcí</t>
  </si>
  <si>
    <t>67</t>
  </si>
  <si>
    <t>965043341RT1</t>
  </si>
  <si>
    <t>Bourání podkladů bet., potěr tl. 10 cm, nad 4 m2</t>
  </si>
  <si>
    <t>m3</t>
  </si>
  <si>
    <t>96_</t>
  </si>
  <si>
    <t>9_</t>
  </si>
  <si>
    <t xml:space="preserve">6,09*0,07   </t>
  </si>
  <si>
    <t>4,7*0,07   koupelna</t>
  </si>
  <si>
    <t>V položce není kalkulována manipulace se sutí, která se oceňuje samostatně položkami souboru 979. V položce nejsou zakalkulovány náklady na bourání podkladního lože pod mazaninou. Položka se používá pro bourání podlah z betonu prostého s potěrem nebo teracem. Bourání případné výztuže v mazaninách se oceňuje položkami souboru 965 04 91.. Příplatek za bourání mazanin s výztuží.</t>
  </si>
  <si>
    <t>68</t>
  </si>
  <si>
    <t>965049111RT1</t>
  </si>
  <si>
    <t>Příplatek, bourání mazanin se svař. síťí tl. 10 cm</t>
  </si>
  <si>
    <t>Položka se používá jako příplatek k položkám bourání mazanin a betonových podkladů a obsahuje náklady na ztížení práce při bourání vyztužených mazanin nebo podkladů při jedné straně svařovanou sítí</t>
  </si>
  <si>
    <t>69</t>
  </si>
  <si>
    <t>965048515R00</t>
  </si>
  <si>
    <t>Broušení betonových povrchů do tl. 5 mm</t>
  </si>
  <si>
    <t>Položka je určena pro broušení lokálních nerovností nebo zbroušení celistvých ploch. V položce není kalkulována manipulace se sutí, která se oceňuje samostatně položkami souboru 979.</t>
  </si>
  <si>
    <t>70</t>
  </si>
  <si>
    <t>965081713RT1</t>
  </si>
  <si>
    <t>Bourání dlažeb keramických tl.10 mm, nad 1 m2</t>
  </si>
  <si>
    <t>V položce není kalkulována manipulace se sutí, která se oceňuje samostatně položkami souboru 979.  V položce nejsou zakalkulovány náklady na bourání podkladního lože pod dlažbou</t>
  </si>
  <si>
    <t>H01</t>
  </si>
  <si>
    <t>Budovy občanské výstavby</t>
  </si>
  <si>
    <t>71</t>
  </si>
  <si>
    <t>998011003R00</t>
  </si>
  <si>
    <t>Přesun hmot pro budovy zděné výšky do 24 m</t>
  </si>
  <si>
    <t>H01_</t>
  </si>
  <si>
    <t xml:space="preserve">0,8226+0,0296   </t>
  </si>
  <si>
    <t xml:space="preserve">1,0446   </t>
  </si>
  <si>
    <t xml:space="preserve">0,5606   </t>
  </si>
  <si>
    <t xml:space="preserve">1,1132   </t>
  </si>
  <si>
    <t>M65</t>
  </si>
  <si>
    <t>Elektroinstalace</t>
  </si>
  <si>
    <t>MP</t>
  </si>
  <si>
    <t>72</t>
  </si>
  <si>
    <t>34535400</t>
  </si>
  <si>
    <t>Přístroj spínače jednopólového, řazení 1 s doběhovým relé, 1So 3558-A01340</t>
  </si>
  <si>
    <t>M65_</t>
  </si>
  <si>
    <t>3558-A01340 Přístroj spínače 1P řaz.1, 1So 10AX 250VAC  3558-A01340 Přístroj spínače jednopólového   10 AX, 250 V AC  Upevnění šrouby. Šroubové svorky (pro vodiče 1-2,5 mm2). Je-li ve spínači osazena orientační doutnavka nebo LED tak, že je zapojena v sérii s úsporným světelným zdrojem (např. kompaktní zářivka nebo LED), může docházet k jeho blikání. Doutnavka ani LED není součástí spínače.  Řazení: 1, 1So</t>
  </si>
  <si>
    <t>73</t>
  </si>
  <si>
    <t>650051311R00</t>
  </si>
  <si>
    <t>Montáž spínače zapuštěného</t>
  </si>
  <si>
    <t>74</t>
  </si>
  <si>
    <t>34536495</t>
  </si>
  <si>
    <t>Kryt spínače jednoduchý, s popisovým polem 3558A-A00620</t>
  </si>
  <si>
    <t>Kryt spínače kolébkového s popisovým polem 3558A-A00620 B - Kryt spínače kolébkového s popisovým polem, barva bílá, Tango  Pro spínače řazení 1, 6, 7. Pro ovládače řazení 1/0, 6/0.  Kryt spínače se dodává s přídržnou deskou pro upevnění k přístroji spínače.</t>
  </si>
  <si>
    <t>75</t>
  </si>
  <si>
    <t>34536700</t>
  </si>
  <si>
    <t>Rámeček jednonásobný 3901A-B10</t>
  </si>
  <si>
    <t>3901A-B10 B Rámeček pro elektroinstalační přístroje, jednonásobný, bílý  Design: Tango®</t>
  </si>
  <si>
    <t>76</t>
  </si>
  <si>
    <t>650052711R00</t>
  </si>
  <si>
    <t>Montáž zásuvky zapuštěné 2P+PE</t>
  </si>
  <si>
    <t>77</t>
  </si>
  <si>
    <t>34551610</t>
  </si>
  <si>
    <t>Zásuvka jednonásobná s ochranným kolíkem 5518A-A2349</t>
  </si>
  <si>
    <t>5518A-A2349 B Zásuvka jednonásobná s ochranným kolíkem 5518A-A2349 B - Zásuvka jednonásobná s ochranným kolíkem  16 A, 250 V AC  Upevnění šrouby. Šroubové svorky (pro vodiče 1,5-2,5 mm2).  Design: Tango® Řazení: 2P+P</t>
  </si>
  <si>
    <t>78</t>
  </si>
  <si>
    <t>3901A-B10 B Rámeček pro elektroinstalační přístroje, jednonásobný  Design: Tango®</t>
  </si>
  <si>
    <t>79</t>
  </si>
  <si>
    <t>650124641R00</t>
  </si>
  <si>
    <t>Uložení kabelu Cu 3 x 1,5 mm2 pod omítku</t>
  </si>
  <si>
    <t>80</t>
  </si>
  <si>
    <t>34111030</t>
  </si>
  <si>
    <t>Kabel silový s Cu jádrem 750 V CYKY 3 x 1,5 mm2</t>
  </si>
  <si>
    <t>CYKY Instalační kabely  Použití: pro pevné uložení ve vnitřních a venkovních prostorách, v zemi, v betonu. Kabely jsou odolné proti UV záření a proti šíření plamene.  Konstrukce: 1. Měděné plné holé jádro 2. PVC izolace 3. Výplňový obal 4. PVC pláš</t>
  </si>
  <si>
    <t>81</t>
  </si>
  <si>
    <t>650124643R00</t>
  </si>
  <si>
    <t>Uložení kabelu Cu 3 x 2,5 mm2 pod omítku</t>
  </si>
  <si>
    <t xml:space="preserve">3   </t>
  </si>
  <si>
    <t>82</t>
  </si>
  <si>
    <t>34111036</t>
  </si>
  <si>
    <t>Kabel silový s Cu jádrem 750 V CYKY 3 x 2,5 mm2</t>
  </si>
  <si>
    <t>83</t>
  </si>
  <si>
    <t>650146129R00</t>
  </si>
  <si>
    <t>Přepojení stávajících a nových rozvodů do nového bytového rozvaděče, vč. jističů na stávající i nové okruhy</t>
  </si>
  <si>
    <t>84</t>
  </si>
  <si>
    <t>650516811R00</t>
  </si>
  <si>
    <t>Revize elektroinstalace</t>
  </si>
  <si>
    <t>85</t>
  </si>
  <si>
    <t>650101516R00</t>
  </si>
  <si>
    <t>Dodávka a montáž LED svítidla stropního přisazeného 12W denní bílá</t>
  </si>
  <si>
    <t>86</t>
  </si>
  <si>
    <t>650101121R00</t>
  </si>
  <si>
    <t>Dodávka a montáž ventilátoru</t>
  </si>
  <si>
    <t>S</t>
  </si>
  <si>
    <t>Přesuny sutí</t>
  </si>
  <si>
    <t>87</t>
  </si>
  <si>
    <t>979981104R00</t>
  </si>
  <si>
    <t>Kontejner, přistavení na 24 h, odvoz a likvidace, suť bez příměsí, kapacita 9 t</t>
  </si>
  <si>
    <t>S_</t>
  </si>
  <si>
    <t>1,3262   suť</t>
  </si>
  <si>
    <t>0,3857+0,0319+0,0193   zař. předměty</t>
  </si>
  <si>
    <t>0,9514   suť</t>
  </si>
  <si>
    <t xml:space="preserve">0,0193+0,0319   </t>
  </si>
  <si>
    <t xml:space="preserve">0,0933   </t>
  </si>
  <si>
    <t>Položka zahrnuje přistavení kontejneru a odvoz stavební suti automobilem Liaz kapacity 9 t nákladu.</t>
  </si>
  <si>
    <t>88</t>
  </si>
  <si>
    <t>979011311RT1</t>
  </si>
  <si>
    <t>Svislá doprava suti a vybouraných hmot shozem</t>
  </si>
  <si>
    <t>Ruční přemístění suti z dopravního prostředku (kolečka) do násypky (násypka nad úrovní dopravního prostředku).</t>
  </si>
  <si>
    <t>89</t>
  </si>
  <si>
    <t>979990107R00</t>
  </si>
  <si>
    <t>Poplatek za uložení suti - směs betonu, cihel, dřeva, skupina odpadu 170904</t>
  </si>
  <si>
    <t>Celkem:</t>
  </si>
  <si>
    <t>Poznámka:</t>
  </si>
  <si>
    <t>Náklady celkem (Kč)</t>
  </si>
  <si>
    <t>Krycí list rozpočtu</t>
  </si>
  <si>
    <t>IČ/DIČ</t>
  </si>
  <si>
    <t>44555661</t>
  </si>
  <si>
    <t>87584832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</si>
  <si>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</si>
  <si>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</si>
  <si>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</si>
  <si>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</si>
  <si>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</si>
  <si>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</si>
  <si>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</si>
  <si>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</si>
  <si>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</si>
  <si>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</si>
  <si>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</si>
  <si>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</si>
  <si>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</si>
  <si>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</si>
  <si>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</si>
  <si>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</si>
  <si>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</si>
  <si>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</si>
  <si>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</si>
  <si>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</si>
  <si>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</si>
  <si>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</si>
  <si>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</si>
  <si>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</si>
  <si>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</si>
  <si>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</si>
  <si>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</si>
  <si>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</si>
  <si>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</si>
  <si>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</si>
  <si>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</si>
  <si>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</si>
  <si>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</si>
  <si>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</si>
  <si>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</si>
  <si>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Datum, razítko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</si>
</sst>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1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2" fillId="0" borderId="22" xfId="0" applyNumberFormat="1" applyFont="1" applyBorder="1" applyAlignment="1">
      <alignment vertical="center"/>
    </xf>
    <xf numFmtId="4" fontId="0" fillId="0" borderId="0" xfId="0" applyNumberForma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0" borderId="25" xfId="0" applyNumberFormat="1" applyFont="1" applyBorder="1" applyAlignment="1">
      <alignment vertical="center"/>
    </xf>
    <xf numFmtId="4" fontId="6" fillId="2" borderId="24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5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" fontId="0" fillId="0" borderId="0" xfId="0" applyNumberFormat="1" applyAlignment="1">
      <alignment vertical="center"/>
    </xf>
    <xf numFmtId="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top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0" fillId="0" borderId="23" xfId="0" applyNumberFormat="1" applyFont="1" applyBorder="1" applyAlignment="1">
      <alignment vertical="center"/>
    </xf>
    <xf numFmtId="49" fontId="6" fillId="0" borderId="24" xfId="0" applyNumberFormat="1" applyFont="1" applyBorder="1" applyAlignment="1">
      <alignment vertical="center"/>
    </xf>
    <xf numFmtId="4" fontId="6" fillId="0" borderId="25" xfId="0" applyNumberFormat="1" applyFont="1" applyBorder="1" applyAlignment="1">
      <alignment horizontal="center" vertical="center"/>
    </xf>
    <xf numFmtId="4" fontId="6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2" borderId="26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0" fillId="0" borderId="0" xfId="0" applyNumberFormat="1" applyAlignment="1">
      <alignment horizontal="left" vertical="top" wrapText="1"/>
    </xf>
    <xf numFmtId="49" fontId="0" fillId="0" borderId="31" xfId="0" applyNumberFormat="1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0" xfId="0" applyNumberFormat="1" applyBorder="1" applyAlignment="1">
      <alignment horizontal="left" vertical="center"/>
    </xf>
    <xf numFmtId="49" fontId="0" fillId="0" borderId="32" xfId="0" applyNumberFormat="1" applyBorder="1" applyAlignment="1">
      <alignment horizontal="left" vertical="center"/>
    </xf>
    <xf numFmtId="49" fontId="0" fillId="3" borderId="14" xfId="0" applyNumberFormat="1" applyFill="1" applyBorder="1" applyAlignment="1" applyProtection="1">
      <alignment vertical="center"/>
      <protection locked="0"/>
    </xf>
    <xf numFmtId="49" fontId="0" fillId="3" borderId="4" xfId="0" applyNumberFormat="1" applyFill="1" applyBorder="1" applyAlignment="1" applyProtection="1">
      <alignment horizontal="left" vertical="center"/>
      <protection locked="0"/>
    </xf>
    <xf numFmtId="49" fontId="0" fillId="3" borderId="0" xfId="0" applyNumberFormat="1" applyFill="1" applyAlignment="1" applyProtection="1">
      <alignment horizontal="left" vertical="center"/>
      <protection locked="0"/>
    </xf>
    <xf numFmtId="49" fontId="0" fillId="3" borderId="5" xfId="0" applyNumberFormat="1" applyFill="1" applyBorder="1" applyAlignment="1" applyProtection="1">
      <alignment horizontal="left" vertical="center"/>
      <protection locked="0"/>
    </xf>
    <xf numFmtId="4" fontId="0" fillId="3" borderId="0" xfId="0" applyNumberFormat="1" applyFill="1" applyAlignment="1" applyProtection="1">
      <alignment vertical="center"/>
      <protection locked="0"/>
    </xf>
    <xf numFmtId="49" fontId="0" fillId="3" borderId="0" xfId="0" applyNumberFormat="1" applyFill="1" applyAlignment="1" applyProtection="1">
      <alignment vertical="center"/>
      <protection locked="0"/>
    </xf>
    <xf numFmtId="49" fontId="0" fillId="3" borderId="5" xfId="0" applyNumberFormat="1" applyFill="1" applyBorder="1" applyAlignment="1" applyProtection="1">
      <alignment vertical="center"/>
      <protection locked="0"/>
    </xf>
    <xf numFmtId="49" fontId="0" fillId="3" borderId="7" xfId="0" applyNumberFormat="1" applyFill="1" applyBorder="1" applyAlignment="1" applyProtection="1">
      <alignment vertical="center"/>
      <protection locked="0"/>
    </xf>
    <xf numFmtId="49" fontId="0" fillId="3" borderId="8" xfId="0" applyNumberFormat="1" applyFill="1" applyBorder="1" applyAlignment="1" applyProtection="1">
      <alignment vertical="center"/>
      <protection locked="0"/>
    </xf>
    <xf numFmtId="4" fontId="5" fillId="3" borderId="25" xfId="0" applyNumberFormat="1" applyFont="1" applyFill="1" applyBorder="1" applyAlignment="1" applyProtection="1">
      <alignment vertical="center"/>
      <protection locked="0"/>
    </xf>
    <xf numFmtId="4" fontId="5" fillId="3" borderId="23" xfId="0" applyNumberFormat="1" applyFont="1" applyFill="1" applyBorder="1" applyAlignment="1" applyProtection="1">
      <alignment vertical="center"/>
      <protection locked="0"/>
    </xf>
    <xf numFmtId="4" fontId="5" fillId="3" borderId="24" xfId="0" applyNumberFormat="1" applyFont="1" applyFill="1" applyBorder="1" applyAlignment="1" applyProtection="1">
      <alignment vertical="center"/>
      <protection locked="0"/>
    </xf>
    <xf numFmtId="4" fontId="5" fillId="0" borderId="1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V263"/>
  <sheetViews>
    <sheetView workbookViewId="0">
      <selection activeCell="A263" sqref="A263"/>
    </sheetView>
  </sheetViews>
  <sheetFormatPr baseColWidth="10" defaultColWidth="12.1640625" defaultRowHeight="12" x14ac:dyDescent="0"/>
  <cols>
    <col min="1" max="1" width="3.6640625" style="2" customWidth="1"/>
    <col min="2" max="2" width="6.83203125" style="1" customWidth="1"/>
    <col min="3" max="3" width="13.83203125" style="1" customWidth="1"/>
    <col min="4" max="4" width="54.33203125" customWidth="1"/>
    <col min="5" max="5" width="4.33203125" customWidth="1"/>
    <col min="6" max="6" width="12.83203125" customWidth="1"/>
    <col min="7" max="7" width="12" customWidth="1"/>
    <col min="8" max="10" width="14.33203125" customWidth="1"/>
    <col min="11" max="13" width="11.6640625" customWidth="1"/>
    <col min="14" max="48" width="9.1640625" hidden="1" customWidth="1"/>
  </cols>
  <sheetData>
    <row r="1" spans="1:43" ht="25.5" customHeight="1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43" ht="25.5" customHeight="1">
      <c r="A2" s="45" t="s">
        <v>1</v>
      </c>
      <c r="B2" s="46"/>
      <c r="C2" s="46"/>
      <c r="D2" s="5" t="s">
        <v>2</v>
      </c>
      <c r="E2" s="46" t="s">
        <v>3</v>
      </c>
      <c r="F2" s="46"/>
      <c r="G2" s="46" t="s">
        <v>4</v>
      </c>
      <c r="H2" s="46"/>
      <c r="I2" s="4" t="s">
        <v>5</v>
      </c>
      <c r="J2" s="46" t="s">
        <v>6</v>
      </c>
      <c r="K2" s="46"/>
      <c r="L2" s="46"/>
      <c r="M2" s="51"/>
    </row>
    <row r="3" spans="1:43" ht="25.5" customHeight="1">
      <c r="A3" s="47" t="s">
        <v>7</v>
      </c>
      <c r="B3" s="48"/>
      <c r="C3" s="48"/>
      <c r="D3" s="6" t="s">
        <v>8</v>
      </c>
      <c r="E3" s="48" t="s">
        <v>9</v>
      </c>
      <c r="F3" s="48"/>
      <c r="G3" s="48"/>
      <c r="H3" s="48"/>
      <c r="I3" s="6" t="s">
        <v>10</v>
      </c>
      <c r="J3" s="48" t="s">
        <v>11</v>
      </c>
      <c r="K3" s="48"/>
      <c r="L3" s="48"/>
      <c r="M3" s="52"/>
    </row>
    <row r="4" spans="1:43" ht="25.5" customHeight="1">
      <c r="A4" s="47" t="s">
        <v>12</v>
      </c>
      <c r="B4" s="48"/>
      <c r="C4" s="48"/>
      <c r="D4" s="6" t="s">
        <v>13</v>
      </c>
      <c r="E4" s="48" t="s">
        <v>14</v>
      </c>
      <c r="F4" s="48"/>
      <c r="G4" s="48"/>
      <c r="H4" s="48"/>
      <c r="I4" s="6" t="s">
        <v>15</v>
      </c>
      <c r="J4" s="48"/>
      <c r="K4" s="48"/>
      <c r="L4" s="48"/>
      <c r="M4" s="52"/>
    </row>
    <row r="5" spans="1:43" ht="25.5" customHeight="1">
      <c r="A5" s="49" t="s">
        <v>16</v>
      </c>
      <c r="B5" s="50"/>
      <c r="C5" s="50"/>
      <c r="D5" s="7"/>
      <c r="E5" s="50" t="s">
        <v>17</v>
      </c>
      <c r="F5" s="50"/>
      <c r="G5" s="50" t="s">
        <v>18</v>
      </c>
      <c r="H5" s="50"/>
      <c r="I5" s="7" t="s">
        <v>19</v>
      </c>
      <c r="J5" s="50"/>
      <c r="K5" s="50"/>
      <c r="L5" s="50"/>
      <c r="M5" s="53"/>
    </row>
    <row r="6" spans="1:43">
      <c r="A6" s="54" t="s">
        <v>20</v>
      </c>
      <c r="B6" s="56" t="s">
        <v>21</v>
      </c>
      <c r="C6" s="56" t="s">
        <v>22</v>
      </c>
      <c r="D6" s="8" t="s">
        <v>23</v>
      </c>
      <c r="E6" s="58" t="s">
        <v>24</v>
      </c>
      <c r="F6" s="58" t="s">
        <v>25</v>
      </c>
      <c r="G6" s="60" t="s">
        <v>26</v>
      </c>
      <c r="H6" s="62" t="s">
        <v>27</v>
      </c>
      <c r="I6" s="60"/>
      <c r="J6" s="63"/>
      <c r="K6" s="62" t="s">
        <v>28</v>
      </c>
      <c r="L6" s="63"/>
      <c r="M6" s="64" t="s">
        <v>29</v>
      </c>
    </row>
    <row r="7" spans="1:43">
      <c r="A7" s="55"/>
      <c r="B7" s="57"/>
      <c r="C7" s="57"/>
      <c r="D7" s="9" t="s">
        <v>30</v>
      </c>
      <c r="E7" s="59"/>
      <c r="F7" s="59"/>
      <c r="G7" s="61"/>
      <c r="H7" s="10" t="s">
        <v>31</v>
      </c>
      <c r="I7" s="11" t="s">
        <v>32</v>
      </c>
      <c r="J7" s="12" t="s">
        <v>33</v>
      </c>
      <c r="K7" s="10" t="s">
        <v>34</v>
      </c>
      <c r="L7" s="12" t="s">
        <v>33</v>
      </c>
      <c r="M7" s="65"/>
      <c r="P7" s="13" t="s">
        <v>35</v>
      </c>
      <c r="Q7" s="13" t="s">
        <v>36</v>
      </c>
      <c r="R7" s="13" t="s">
        <v>37</v>
      </c>
      <c r="S7" s="13" t="s">
        <v>38</v>
      </c>
      <c r="T7" s="13" t="s">
        <v>39</v>
      </c>
      <c r="U7" s="13" t="s">
        <v>40</v>
      </c>
      <c r="V7" s="13" t="s">
        <v>41</v>
      </c>
      <c r="W7" s="13" t="s">
        <v>42</v>
      </c>
      <c r="X7" s="13" t="s">
        <v>43</v>
      </c>
    </row>
    <row r="8" spans="1:43">
      <c r="A8" s="18"/>
      <c r="B8" s="19"/>
      <c r="C8" s="19" t="s">
        <v>44</v>
      </c>
      <c r="D8" s="13" t="s">
        <v>45</v>
      </c>
      <c r="E8" s="13"/>
      <c r="F8" s="13"/>
      <c r="G8" s="13"/>
      <c r="H8" s="13">
        <f>SUM(H9:H36)</f>
        <v>0</v>
      </c>
      <c r="I8" s="13">
        <f>SUM(I9:I36)</f>
        <v>0</v>
      </c>
      <c r="J8" s="13">
        <f>H8+I8</f>
        <v>0</v>
      </c>
      <c r="K8" s="13"/>
      <c r="L8" s="13">
        <f>SUM(L9:L36)</f>
        <v>1.04458674</v>
      </c>
      <c r="M8" s="13"/>
      <c r="P8" s="13">
        <f>IF(Q8="PR",J8,SUM(O9:O36))</f>
        <v>0</v>
      </c>
      <c r="Q8" s="13" t="s">
        <v>46</v>
      </c>
      <c r="R8" s="13">
        <f>IF(Q8="HS",H8,0)</f>
        <v>0</v>
      </c>
      <c r="S8" s="13">
        <f>IF(Q8="HS",I8-P8,0)</f>
        <v>0</v>
      </c>
      <c r="T8" s="13">
        <f>IF(Q8="PS",H8,0)</f>
        <v>0</v>
      </c>
      <c r="U8" s="13">
        <f>IF(Q8="PS",I8-P8,0)</f>
        <v>0</v>
      </c>
      <c r="V8" s="13">
        <f>IF(Q8="MP",H8,0)</f>
        <v>0</v>
      </c>
      <c r="W8" s="13">
        <f>IF(Q8="MP",I8-P8,0)</f>
        <v>0</v>
      </c>
      <c r="X8" s="13">
        <f>IF(Q8="OM",H8,0)</f>
        <v>0</v>
      </c>
      <c r="Y8" s="13">
        <v>61</v>
      </c>
      <c r="AI8">
        <f>SUM(Z9:Z36)</f>
        <v>0</v>
      </c>
      <c r="AJ8">
        <f>SUM(AA9:AA36)</f>
        <v>0</v>
      </c>
      <c r="AK8">
        <f>SUM(AB9:AB36)</f>
        <v>0</v>
      </c>
    </row>
    <row r="9" spans="1:43">
      <c r="A9" s="2" t="s">
        <v>47</v>
      </c>
      <c r="C9" s="1" t="s">
        <v>48</v>
      </c>
      <c r="D9" t="s">
        <v>49</v>
      </c>
      <c r="E9" t="s">
        <v>50</v>
      </c>
      <c r="F9">
        <v>9.7379999999999995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3.6700000000000001E-3</v>
      </c>
      <c r="L9">
        <f>F9*K9</f>
        <v>3.573846E-2</v>
      </c>
      <c r="M9" t="s">
        <v>51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12</v>
      </c>
      <c r="AE9">
        <f>G9*AG9</f>
        <v>0</v>
      </c>
      <c r="AF9">
        <f>G9*(1-AG9)</f>
        <v>0</v>
      </c>
      <c r="AG9">
        <v>0.29290215588723051</v>
      </c>
      <c r="AM9">
        <f>F9*AE9</f>
        <v>0</v>
      </c>
      <c r="AN9">
        <f>F9*AF9</f>
        <v>0</v>
      </c>
      <c r="AO9" t="s">
        <v>52</v>
      </c>
      <c r="AP9" t="s">
        <v>53</v>
      </c>
      <c r="AQ9" s="13" t="s">
        <v>54</v>
      </c>
    </row>
    <row r="10" spans="1:43">
      <c r="D10" s="14" t="s">
        <v>55</v>
      </c>
      <c r="E10" s="14"/>
      <c r="F10" s="14">
        <v>6.0107999999999997</v>
      </c>
    </row>
    <row r="11" spans="1:43">
      <c r="D11" s="14" t="s">
        <v>56</v>
      </c>
      <c r="E11" s="14"/>
      <c r="F11" s="14">
        <v>6.09</v>
      </c>
    </row>
    <row r="12" spans="1:43">
      <c r="D12" s="14" t="s">
        <v>57</v>
      </c>
      <c r="E12" s="14"/>
      <c r="F12" s="14">
        <v>9.7379999999999995</v>
      </c>
    </row>
    <row r="13" spans="1:43">
      <c r="D13" s="14" t="s">
        <v>58</v>
      </c>
      <c r="E13" s="14"/>
      <c r="F13" s="14">
        <v>6.2640000000000002</v>
      </c>
    </row>
    <row r="14" spans="1:43">
      <c r="D14" s="14" t="s">
        <v>59</v>
      </c>
      <c r="E14" s="14"/>
      <c r="F14" s="14">
        <v>12.24</v>
      </c>
    </row>
    <row r="15" spans="1:43" ht="12.75" customHeight="1">
      <c r="C15" s="17" t="s">
        <v>60</v>
      </c>
      <c r="D15" s="66" t="s">
        <v>61</v>
      </c>
      <c r="E15" s="66"/>
      <c r="F15" s="66"/>
      <c r="G15" s="66"/>
      <c r="H15" s="66"/>
      <c r="I15" s="66"/>
      <c r="J15" s="66"/>
      <c r="K15" s="66"/>
      <c r="L15" s="66"/>
      <c r="M15" s="66"/>
    </row>
    <row r="16" spans="1:43">
      <c r="A16" s="2" t="s">
        <v>62</v>
      </c>
      <c r="C16" s="1" t="s">
        <v>63</v>
      </c>
      <c r="D16" t="s">
        <v>64</v>
      </c>
      <c r="E16" t="s">
        <v>65</v>
      </c>
      <c r="F16">
        <v>21.45</v>
      </c>
      <c r="G16">
        <v>0</v>
      </c>
      <c r="H16">
        <f>F16*AE16</f>
        <v>0</v>
      </c>
      <c r="I16">
        <f>J16-H16</f>
        <v>0</v>
      </c>
      <c r="J16">
        <f>F16*G16</f>
        <v>0</v>
      </c>
      <c r="K16">
        <v>1.56E-3</v>
      </c>
      <c r="L16">
        <f>F16*K16</f>
        <v>3.3461999999999999E-2</v>
      </c>
      <c r="M16" t="s">
        <v>51</v>
      </c>
      <c r="N16">
        <v>1</v>
      </c>
      <c r="O16">
        <f>IF(N16=5,I16,0)</f>
        <v>0</v>
      </c>
      <c r="Z16">
        <f>IF(AD16=0,J16,0)</f>
        <v>0</v>
      </c>
      <c r="AA16">
        <f>IF(AD16=15,J16,0)</f>
        <v>0</v>
      </c>
      <c r="AB16">
        <f>IF(AD16=21,J16,0)</f>
        <v>0</v>
      </c>
      <c r="AD16">
        <v>12</v>
      </c>
      <c r="AE16">
        <f>G16*AG16</f>
        <v>0</v>
      </c>
      <c r="AF16">
        <f>G16*(1-AG16)</f>
        <v>0</v>
      </c>
      <c r="AG16">
        <v>0.12809798270893369</v>
      </c>
      <c r="AM16">
        <f>F16*AE16</f>
        <v>0</v>
      </c>
      <c r="AN16">
        <f>F16*AF16</f>
        <v>0</v>
      </c>
      <c r="AO16" t="s">
        <v>52</v>
      </c>
      <c r="AP16" t="s">
        <v>53</v>
      </c>
      <c r="AQ16" s="13" t="s">
        <v>54</v>
      </c>
    </row>
    <row r="17" spans="1:43">
      <c r="D17" s="14" t="s">
        <v>66</v>
      </c>
      <c r="E17" s="14"/>
      <c r="F17" s="14">
        <v>9.3800000000000008</v>
      </c>
    </row>
    <row r="18" spans="1:43">
      <c r="D18" s="14" t="s">
        <v>67</v>
      </c>
      <c r="E18" s="14"/>
      <c r="F18" s="14">
        <v>21.45</v>
      </c>
    </row>
    <row r="19" spans="1:43">
      <c r="D19" s="14" t="s">
        <v>68</v>
      </c>
      <c r="E19" s="14"/>
      <c r="F19" s="14">
        <v>3.6</v>
      </c>
    </row>
    <row r="20" spans="1:43">
      <c r="D20" s="14" t="s">
        <v>69</v>
      </c>
      <c r="E20" s="14"/>
      <c r="F20" s="14">
        <v>10.8</v>
      </c>
    </row>
    <row r="21" spans="1:43" ht="12.75" customHeight="1">
      <c r="C21" s="17" t="s">
        <v>60</v>
      </c>
      <c r="D21" s="66" t="s">
        <v>70</v>
      </c>
      <c r="E21" s="66"/>
      <c r="F21" s="66"/>
      <c r="G21" s="66"/>
      <c r="H21" s="66"/>
      <c r="I21" s="66"/>
      <c r="J21" s="66"/>
      <c r="K21" s="66"/>
      <c r="L21" s="66"/>
      <c r="M21" s="66"/>
    </row>
    <row r="22" spans="1:43">
      <c r="A22" s="2" t="s">
        <v>71</v>
      </c>
      <c r="C22" s="1" t="s">
        <v>72</v>
      </c>
      <c r="D22" t="s">
        <v>73</v>
      </c>
      <c r="E22" t="s">
        <v>50</v>
      </c>
      <c r="F22">
        <v>9.7379999999999995</v>
      </c>
      <c r="G22">
        <v>0</v>
      </c>
      <c r="H22">
        <f>F22*AE22</f>
        <v>0</v>
      </c>
      <c r="I22">
        <f>J22-H22</f>
        <v>0</v>
      </c>
      <c r="J22">
        <f>F22*G22</f>
        <v>0</v>
      </c>
      <c r="K22">
        <v>4.7660000000000001E-2</v>
      </c>
      <c r="L22">
        <f>F22*K22</f>
        <v>0.46411308000000001</v>
      </c>
      <c r="M22" t="s">
        <v>51</v>
      </c>
      <c r="N22">
        <v>1</v>
      </c>
      <c r="O22">
        <f>IF(N22=5,I22,0)</f>
        <v>0</v>
      </c>
      <c r="Z22">
        <f>IF(AD22=0,J22,0)</f>
        <v>0</v>
      </c>
      <c r="AA22">
        <f>IF(AD22=15,J22,0)</f>
        <v>0</v>
      </c>
      <c r="AB22">
        <f>IF(AD22=21,J22,0)</f>
        <v>0</v>
      </c>
      <c r="AD22">
        <v>12</v>
      </c>
      <c r="AE22">
        <f>G22*AG22</f>
        <v>0</v>
      </c>
      <c r="AF22">
        <f>G22*(1-AG22)</f>
        <v>0</v>
      </c>
      <c r="AG22">
        <v>0.11891428571428569</v>
      </c>
      <c r="AM22">
        <f>F22*AE22</f>
        <v>0</v>
      </c>
      <c r="AN22">
        <f>F22*AF22</f>
        <v>0</v>
      </c>
      <c r="AO22" t="s">
        <v>52</v>
      </c>
      <c r="AP22" t="s">
        <v>53</v>
      </c>
      <c r="AQ22" s="13" t="s">
        <v>54</v>
      </c>
    </row>
    <row r="23" spans="1:43">
      <c r="D23" s="14" t="s">
        <v>74</v>
      </c>
      <c r="E23" s="14"/>
      <c r="F23" s="14">
        <v>6.0107999999999997</v>
      </c>
    </row>
    <row r="24" spans="1:43" ht="12.75" customHeight="1">
      <c r="C24" s="17" t="s">
        <v>60</v>
      </c>
      <c r="D24" s="66" t="s">
        <v>75</v>
      </c>
      <c r="E24" s="66"/>
      <c r="F24" s="66"/>
      <c r="G24" s="66"/>
      <c r="H24" s="66"/>
      <c r="I24" s="66"/>
      <c r="J24" s="66"/>
      <c r="K24" s="66"/>
      <c r="L24" s="66"/>
      <c r="M24" s="66"/>
    </row>
    <row r="25" spans="1:43">
      <c r="A25" s="2" t="s">
        <v>76</v>
      </c>
      <c r="C25" s="1" t="s">
        <v>77</v>
      </c>
      <c r="D25" t="s">
        <v>78</v>
      </c>
      <c r="E25" t="s">
        <v>79</v>
      </c>
      <c r="F25">
        <v>7.4999999999999997E-2</v>
      </c>
      <c r="G25">
        <v>0</v>
      </c>
      <c r="H25">
        <f>F25*AE25</f>
        <v>0</v>
      </c>
      <c r="I25">
        <f>J25-H25</f>
        <v>0</v>
      </c>
      <c r="J25">
        <f>F25*G25</f>
        <v>0</v>
      </c>
      <c r="K25">
        <v>1</v>
      </c>
      <c r="L25">
        <f>F25*K25</f>
        <v>7.4999999999999997E-2</v>
      </c>
      <c r="M25" t="s">
        <v>51</v>
      </c>
      <c r="N25">
        <v>1</v>
      </c>
      <c r="O25">
        <f>IF(N25=5,I25,0)</f>
        <v>0</v>
      </c>
      <c r="Z25">
        <f>IF(AD25=0,J25,0)</f>
        <v>0</v>
      </c>
      <c r="AA25">
        <f>IF(AD25=15,J25,0)</f>
        <v>0</v>
      </c>
      <c r="AB25">
        <f>IF(AD25=21,J25,0)</f>
        <v>0</v>
      </c>
      <c r="AD25">
        <v>12</v>
      </c>
      <c r="AE25">
        <f>G25*AG25</f>
        <v>0</v>
      </c>
      <c r="AF25">
        <f>G25*(1-AG25)</f>
        <v>0</v>
      </c>
      <c r="AG25">
        <v>1</v>
      </c>
      <c r="AM25">
        <f>F25*AE25</f>
        <v>0</v>
      </c>
      <c r="AN25">
        <f>F25*AF25</f>
        <v>0</v>
      </c>
      <c r="AO25" t="s">
        <v>52</v>
      </c>
      <c r="AP25" t="s">
        <v>53</v>
      </c>
      <c r="AQ25" s="13" t="s">
        <v>54</v>
      </c>
    </row>
    <row r="26" spans="1:43">
      <c r="D26" s="14" t="s">
        <v>80</v>
      </c>
      <c r="E26" s="14"/>
      <c r="F26" s="14">
        <v>7.4999999999999997E-2</v>
      </c>
    </row>
    <row r="27" spans="1:43">
      <c r="D27" s="14" t="s">
        <v>80</v>
      </c>
      <c r="E27" s="14"/>
      <c r="F27" s="14">
        <v>7.4999999999999997E-2</v>
      </c>
    </row>
    <row r="28" spans="1:43">
      <c r="D28" s="14" t="s">
        <v>81</v>
      </c>
      <c r="E28" s="14"/>
      <c r="F28" s="14">
        <v>2.5000000000000001E-2</v>
      </c>
    </row>
    <row r="29" spans="1:43">
      <c r="D29" s="14" t="s">
        <v>80</v>
      </c>
      <c r="E29" s="14"/>
      <c r="F29" s="14">
        <v>7.4999999999999997E-2</v>
      </c>
    </row>
    <row r="30" spans="1:43" ht="25.5" customHeight="1">
      <c r="C30" s="17" t="s">
        <v>60</v>
      </c>
      <c r="D30" s="66" t="s">
        <v>82</v>
      </c>
      <c r="E30" s="66"/>
      <c r="F30" s="66"/>
      <c r="G30" s="66"/>
      <c r="H30" s="66"/>
      <c r="I30" s="66"/>
      <c r="J30" s="66"/>
      <c r="K30" s="66"/>
      <c r="L30" s="66"/>
      <c r="M30" s="66"/>
    </row>
    <row r="31" spans="1:43">
      <c r="A31" s="2" t="s">
        <v>83</v>
      </c>
      <c r="C31" s="1" t="s">
        <v>84</v>
      </c>
      <c r="D31" t="s">
        <v>85</v>
      </c>
      <c r="E31" t="s">
        <v>50</v>
      </c>
      <c r="F31">
        <v>6.98</v>
      </c>
      <c r="G31">
        <v>0</v>
      </c>
      <c r="H31">
        <f>F31*AE31</f>
        <v>0</v>
      </c>
      <c r="I31">
        <f>J31-H31</f>
        <v>0</v>
      </c>
      <c r="J31">
        <f>F31*G31</f>
        <v>0</v>
      </c>
      <c r="K31">
        <v>4.1099999999999999E-3</v>
      </c>
      <c r="L31">
        <f>F31*K31</f>
        <v>2.8687800000000003E-2</v>
      </c>
      <c r="M31" t="s">
        <v>51</v>
      </c>
      <c r="N31">
        <v>1</v>
      </c>
      <c r="O31">
        <f>IF(N31=5,I31,0)</f>
        <v>0</v>
      </c>
      <c r="Z31">
        <f>IF(AD31=0,J31,0)</f>
        <v>0</v>
      </c>
      <c r="AA31">
        <f>IF(AD31=15,J31,0)</f>
        <v>0</v>
      </c>
      <c r="AB31">
        <f>IF(AD31=21,J31,0)</f>
        <v>0</v>
      </c>
      <c r="AD31">
        <v>12</v>
      </c>
      <c r="AE31">
        <f>G31*AG31</f>
        <v>0</v>
      </c>
      <c r="AF31">
        <f>G31*(1-AG31)</f>
        <v>0</v>
      </c>
      <c r="AG31">
        <v>0.26393229166666671</v>
      </c>
      <c r="AM31">
        <f>F31*AE31</f>
        <v>0</v>
      </c>
      <c r="AN31">
        <f>F31*AF31</f>
        <v>0</v>
      </c>
      <c r="AO31" t="s">
        <v>52</v>
      </c>
      <c r="AP31" t="s">
        <v>53</v>
      </c>
      <c r="AQ31" s="13" t="s">
        <v>54</v>
      </c>
    </row>
    <row r="32" spans="1:43">
      <c r="D32" s="14" t="s">
        <v>86</v>
      </c>
      <c r="E32" s="14"/>
      <c r="F32" s="14">
        <v>6.98</v>
      </c>
    </row>
    <row r="33" spans="1:43" ht="12.75" customHeight="1">
      <c r="C33" s="17" t="s">
        <v>60</v>
      </c>
      <c r="D33" s="66" t="s">
        <v>87</v>
      </c>
      <c r="E33" s="66"/>
      <c r="F33" s="66"/>
      <c r="G33" s="66"/>
      <c r="H33" s="66"/>
      <c r="I33" s="66"/>
      <c r="J33" s="66"/>
      <c r="K33" s="66"/>
      <c r="L33" s="66"/>
      <c r="M33" s="66"/>
    </row>
    <row r="34" spans="1:43">
      <c r="A34" s="2" t="s">
        <v>88</v>
      </c>
      <c r="C34" s="1" t="s">
        <v>89</v>
      </c>
      <c r="D34" t="s">
        <v>90</v>
      </c>
      <c r="E34" t="s">
        <v>50</v>
      </c>
      <c r="F34">
        <v>6.98</v>
      </c>
      <c r="G34">
        <v>0</v>
      </c>
      <c r="H34">
        <f>F34*AE34</f>
        <v>0</v>
      </c>
      <c r="I34">
        <f>J34-H34</f>
        <v>0</v>
      </c>
      <c r="J34">
        <f>F34*G34</f>
        <v>0</v>
      </c>
      <c r="K34">
        <v>5.1229999999999998E-2</v>
      </c>
      <c r="L34">
        <f>F34*K34</f>
        <v>0.3575854</v>
      </c>
      <c r="M34" t="s">
        <v>51</v>
      </c>
      <c r="N34">
        <v>1</v>
      </c>
      <c r="O34">
        <f>IF(N34=5,I34,0)</f>
        <v>0</v>
      </c>
      <c r="Z34">
        <f>IF(AD34=0,J34,0)</f>
        <v>0</v>
      </c>
      <c r="AA34">
        <f>IF(AD34=15,J34,0)</f>
        <v>0</v>
      </c>
      <c r="AB34">
        <f>IF(AD34=21,J34,0)</f>
        <v>0</v>
      </c>
      <c r="AD34">
        <v>12</v>
      </c>
      <c r="AE34">
        <f>G34*AG34</f>
        <v>0</v>
      </c>
      <c r="AF34">
        <f>G34*(1-AG34)</f>
        <v>0</v>
      </c>
      <c r="AG34">
        <v>0.1741541038525963</v>
      </c>
      <c r="AM34">
        <f>F34*AE34</f>
        <v>0</v>
      </c>
      <c r="AN34">
        <f>F34*AF34</f>
        <v>0</v>
      </c>
      <c r="AO34" t="s">
        <v>52</v>
      </c>
      <c r="AP34" t="s">
        <v>53</v>
      </c>
      <c r="AQ34" s="13" t="s">
        <v>54</v>
      </c>
    </row>
    <row r="35" spans="1:43" ht="12.75" customHeight="1">
      <c r="C35" s="17" t="s">
        <v>60</v>
      </c>
      <c r="D35" s="66" t="s">
        <v>91</v>
      </c>
      <c r="E35" s="66"/>
      <c r="F35" s="66"/>
      <c r="G35" s="66"/>
      <c r="H35" s="66"/>
      <c r="I35" s="66"/>
      <c r="J35" s="66"/>
      <c r="K35" s="66"/>
      <c r="L35" s="66"/>
      <c r="M35" s="66"/>
    </row>
    <row r="36" spans="1:43">
      <c r="A36" s="2" t="s">
        <v>92</v>
      </c>
      <c r="C36" s="1" t="s">
        <v>77</v>
      </c>
      <c r="D36" t="s">
        <v>78</v>
      </c>
      <c r="E36" t="s">
        <v>79</v>
      </c>
      <c r="F36">
        <v>0.05</v>
      </c>
      <c r="G36">
        <v>0</v>
      </c>
      <c r="H36">
        <f>F36*AE36</f>
        <v>0</v>
      </c>
      <c r="I36">
        <f>J36-H36</f>
        <v>0</v>
      </c>
      <c r="J36">
        <f>F36*G36</f>
        <v>0</v>
      </c>
      <c r="K36">
        <v>1</v>
      </c>
      <c r="L36">
        <f>F36*K36</f>
        <v>0.05</v>
      </c>
      <c r="M36" t="s">
        <v>51</v>
      </c>
      <c r="N36">
        <v>1</v>
      </c>
      <c r="O36">
        <f>IF(N36=5,I36,0)</f>
        <v>0</v>
      </c>
      <c r="Z36">
        <f>IF(AD36=0,J36,0)</f>
        <v>0</v>
      </c>
      <c r="AA36">
        <f>IF(AD36=15,J36,0)</f>
        <v>0</v>
      </c>
      <c r="AB36">
        <f>IF(AD36=21,J36,0)</f>
        <v>0</v>
      </c>
      <c r="AD36">
        <v>12</v>
      </c>
      <c r="AE36">
        <f>G36*AG36</f>
        <v>0</v>
      </c>
      <c r="AF36">
        <f>G36*(1-AG36)</f>
        <v>0</v>
      </c>
      <c r="AG36">
        <v>1</v>
      </c>
      <c r="AM36">
        <f>F36*AE36</f>
        <v>0</v>
      </c>
      <c r="AN36">
        <f>F36*AF36</f>
        <v>0</v>
      </c>
      <c r="AO36" t="s">
        <v>52</v>
      </c>
      <c r="AP36" t="s">
        <v>53</v>
      </c>
      <c r="AQ36" s="13" t="s">
        <v>54</v>
      </c>
    </row>
    <row r="37" spans="1:43" ht="25.5" customHeight="1">
      <c r="C37" s="17" t="s">
        <v>60</v>
      </c>
      <c r="D37" s="66" t="s">
        <v>82</v>
      </c>
      <c r="E37" s="66"/>
      <c r="F37" s="66"/>
      <c r="G37" s="66"/>
      <c r="H37" s="66"/>
      <c r="I37" s="66"/>
      <c r="J37" s="66"/>
      <c r="K37" s="66"/>
      <c r="L37" s="66"/>
      <c r="M37" s="66"/>
    </row>
    <row r="38" spans="1:43">
      <c r="A38" s="18"/>
      <c r="B38" s="19"/>
      <c r="C38" s="19" t="s">
        <v>93</v>
      </c>
      <c r="D38" s="13" t="s">
        <v>94</v>
      </c>
      <c r="E38" s="13"/>
      <c r="F38" s="13"/>
      <c r="G38" s="13"/>
      <c r="H38" s="13">
        <f>SUM(H39:H45)</f>
        <v>0</v>
      </c>
      <c r="I38" s="13">
        <f>SUM(I39:I45)</f>
        <v>0</v>
      </c>
      <c r="J38" s="13">
        <f>H38+I38</f>
        <v>0</v>
      </c>
      <c r="K38" s="13"/>
      <c r="L38" s="13">
        <f>SUM(L39:L45)</f>
        <v>3.4870000000000005E-3</v>
      </c>
      <c r="M38" s="13"/>
      <c r="P38" s="13">
        <f>IF(Q38="PR",J38,SUM(O39:O45))</f>
        <v>0</v>
      </c>
      <c r="Q38" s="13" t="s">
        <v>95</v>
      </c>
      <c r="R38" s="13">
        <f>IF(Q38="HS",H38,0)</f>
        <v>0</v>
      </c>
      <c r="S38" s="13">
        <f>IF(Q38="HS",I38-P38,0)</f>
        <v>0</v>
      </c>
      <c r="T38" s="13">
        <f>IF(Q38="PS",H38,0)</f>
        <v>0</v>
      </c>
      <c r="U38" s="13">
        <f>IF(Q38="PS",I38-P38,0)</f>
        <v>0</v>
      </c>
      <c r="V38" s="13">
        <f>IF(Q38="MP",H38,0)</f>
        <v>0</v>
      </c>
      <c r="W38" s="13">
        <f>IF(Q38="MP",I38-P38,0)</f>
        <v>0</v>
      </c>
      <c r="X38" s="13">
        <f>IF(Q38="OM",H38,0)</f>
        <v>0</v>
      </c>
      <c r="Y38" s="13">
        <v>721</v>
      </c>
      <c r="AI38">
        <f>SUM(Z39:Z45)</f>
        <v>0</v>
      </c>
      <c r="AJ38">
        <f>SUM(AA39:AA45)</f>
        <v>0</v>
      </c>
      <c r="AK38">
        <f>SUM(AB39:AB45)</f>
        <v>0</v>
      </c>
    </row>
    <row r="39" spans="1:43">
      <c r="A39" s="2" t="s">
        <v>96</v>
      </c>
      <c r="C39" s="1" t="s">
        <v>97</v>
      </c>
      <c r="D39" t="s">
        <v>98</v>
      </c>
      <c r="E39" t="s">
        <v>99</v>
      </c>
      <c r="F39">
        <v>1</v>
      </c>
      <c r="G39">
        <v>0</v>
      </c>
      <c r="H39">
        <f>F39*AE39</f>
        <v>0</v>
      </c>
      <c r="I39">
        <f>J39-H39</f>
        <v>0</v>
      </c>
      <c r="J39">
        <f>F39*G39</f>
        <v>0</v>
      </c>
      <c r="K39">
        <v>1.2700000000000001E-3</v>
      </c>
      <c r="L39">
        <f>F39*K39</f>
        <v>1.2700000000000001E-3</v>
      </c>
      <c r="M39" t="s">
        <v>51</v>
      </c>
      <c r="N39">
        <v>1</v>
      </c>
      <c r="O39">
        <f>IF(N39=5,I39,0)</f>
        <v>0</v>
      </c>
      <c r="Z39">
        <f>IF(AD39=0,J39,0)</f>
        <v>0</v>
      </c>
      <c r="AA39">
        <f>IF(AD39=15,J39,0)</f>
        <v>0</v>
      </c>
      <c r="AB39">
        <f>IF(AD39=21,J39,0)</f>
        <v>0</v>
      </c>
      <c r="AD39">
        <v>12</v>
      </c>
      <c r="AE39">
        <f>G39*AG39</f>
        <v>0</v>
      </c>
      <c r="AF39">
        <f>G39*(1-AG39)</f>
        <v>0</v>
      </c>
      <c r="AG39">
        <v>0.96824343015214376</v>
      </c>
      <c r="AM39">
        <f>F39*AE39</f>
        <v>0</v>
      </c>
      <c r="AN39">
        <f>F39*AF39</f>
        <v>0</v>
      </c>
      <c r="AO39" t="s">
        <v>100</v>
      </c>
      <c r="AP39" t="s">
        <v>101</v>
      </c>
      <c r="AQ39" s="13" t="s">
        <v>54</v>
      </c>
    </row>
    <row r="40" spans="1:43">
      <c r="A40" s="2" t="s">
        <v>102</v>
      </c>
      <c r="C40" s="1" t="s">
        <v>103</v>
      </c>
      <c r="D40" t="s">
        <v>104</v>
      </c>
      <c r="E40" t="s">
        <v>65</v>
      </c>
      <c r="F40">
        <v>3.1</v>
      </c>
      <c r="G40">
        <v>0</v>
      </c>
      <c r="H40">
        <f>F40*AE40</f>
        <v>0</v>
      </c>
      <c r="I40">
        <f>J40-H40</f>
        <v>0</v>
      </c>
      <c r="J40">
        <f>F40*G40</f>
        <v>0</v>
      </c>
      <c r="K40">
        <v>4.6999999999999999E-4</v>
      </c>
      <c r="L40">
        <f>F40*K40</f>
        <v>1.457E-3</v>
      </c>
      <c r="M40" t="s">
        <v>51</v>
      </c>
      <c r="N40">
        <v>1</v>
      </c>
      <c r="O40">
        <f>IF(N40=5,I40,0)</f>
        <v>0</v>
      </c>
      <c r="Z40">
        <f>IF(AD40=0,J40,0)</f>
        <v>0</v>
      </c>
      <c r="AA40">
        <f>IF(AD40=15,J40,0)</f>
        <v>0</v>
      </c>
      <c r="AB40">
        <f>IF(AD40=21,J40,0)</f>
        <v>0</v>
      </c>
      <c r="AD40">
        <v>12</v>
      </c>
      <c r="AE40">
        <f>G40*AG40</f>
        <v>0</v>
      </c>
      <c r="AF40">
        <f>G40*(1-AG40)</f>
        <v>0</v>
      </c>
      <c r="AG40">
        <v>0.34058689878076098</v>
      </c>
      <c r="AM40">
        <f>F40*AE40</f>
        <v>0</v>
      </c>
      <c r="AN40">
        <f>F40*AF40</f>
        <v>0</v>
      </c>
      <c r="AO40" t="s">
        <v>100</v>
      </c>
      <c r="AP40" t="s">
        <v>101</v>
      </c>
      <c r="AQ40" s="13" t="s">
        <v>54</v>
      </c>
    </row>
    <row r="41" spans="1:43">
      <c r="D41" s="14" t="s">
        <v>105</v>
      </c>
      <c r="E41" s="14"/>
      <c r="F41" s="14">
        <v>4.3</v>
      </c>
    </row>
    <row r="42" spans="1:43">
      <c r="A42" s="2" t="s">
        <v>106</v>
      </c>
      <c r="C42" s="1" t="s">
        <v>107</v>
      </c>
      <c r="D42" t="s">
        <v>108</v>
      </c>
      <c r="E42" t="s">
        <v>65</v>
      </c>
      <c r="F42">
        <v>0.5</v>
      </c>
      <c r="G42">
        <v>0</v>
      </c>
      <c r="H42">
        <f>F42*AE42</f>
        <v>0</v>
      </c>
      <c r="I42">
        <f>J42-H42</f>
        <v>0</v>
      </c>
      <c r="J42">
        <f>F42*G42</f>
        <v>0</v>
      </c>
      <c r="K42">
        <v>1.5200000000000001E-3</v>
      </c>
      <c r="L42">
        <f>F42*K42</f>
        <v>7.6000000000000004E-4</v>
      </c>
      <c r="M42" t="s">
        <v>51</v>
      </c>
      <c r="N42">
        <v>1</v>
      </c>
      <c r="O42">
        <f>IF(N42=5,I42,0)</f>
        <v>0</v>
      </c>
      <c r="Z42">
        <f>IF(AD42=0,J42,0)</f>
        <v>0</v>
      </c>
      <c r="AA42">
        <f>IF(AD42=15,J42,0)</f>
        <v>0</v>
      </c>
      <c r="AB42">
        <f>IF(AD42=21,J42,0)</f>
        <v>0</v>
      </c>
      <c r="AD42">
        <v>12</v>
      </c>
      <c r="AE42">
        <f>G42*AG42</f>
        <v>0</v>
      </c>
      <c r="AF42">
        <f>G42*(1-AG42)</f>
        <v>0</v>
      </c>
      <c r="AG42">
        <v>0.31743667679837889</v>
      </c>
      <c r="AM42">
        <f>F42*AE42</f>
        <v>0</v>
      </c>
      <c r="AN42">
        <f>F42*AF42</f>
        <v>0</v>
      </c>
      <c r="AO42" t="s">
        <v>100</v>
      </c>
      <c r="AP42" t="s">
        <v>101</v>
      </c>
      <c r="AQ42" s="13" t="s">
        <v>54</v>
      </c>
    </row>
    <row r="43" spans="1:43">
      <c r="A43" s="2" t="s">
        <v>109</v>
      </c>
      <c r="C43" s="1" t="s">
        <v>110</v>
      </c>
      <c r="D43" t="s">
        <v>111</v>
      </c>
      <c r="E43" t="s">
        <v>99</v>
      </c>
      <c r="F43">
        <v>2</v>
      </c>
      <c r="G43">
        <v>0</v>
      </c>
      <c r="H43">
        <f>F43*AE43</f>
        <v>0</v>
      </c>
      <c r="I43">
        <f>J43-H43</f>
        <v>0</v>
      </c>
      <c r="J43">
        <f>F43*G43</f>
        <v>0</v>
      </c>
      <c r="K43">
        <v>0</v>
      </c>
      <c r="L43">
        <f>F43*K43</f>
        <v>0</v>
      </c>
      <c r="M43" t="s">
        <v>51</v>
      </c>
      <c r="N43">
        <v>1</v>
      </c>
      <c r="O43">
        <f>IF(N43=5,I43,0)</f>
        <v>0</v>
      </c>
      <c r="Z43">
        <f>IF(AD43=0,J43,0)</f>
        <v>0</v>
      </c>
      <c r="AA43">
        <f>IF(AD43=15,J43,0)</f>
        <v>0</v>
      </c>
      <c r="AB43">
        <f>IF(AD43=21,J43,0)</f>
        <v>0</v>
      </c>
      <c r="AD43">
        <v>12</v>
      </c>
      <c r="AE43">
        <f>G43*AG43</f>
        <v>0</v>
      </c>
      <c r="AF43">
        <f>G43*(1-AG43)</f>
        <v>0</v>
      </c>
      <c r="AG43">
        <v>0</v>
      </c>
      <c r="AM43">
        <f>F43*AE43</f>
        <v>0</v>
      </c>
      <c r="AN43">
        <f>F43*AF43</f>
        <v>0</v>
      </c>
      <c r="AO43" t="s">
        <v>100</v>
      </c>
      <c r="AP43" t="s">
        <v>101</v>
      </c>
      <c r="AQ43" s="13" t="s">
        <v>54</v>
      </c>
    </row>
    <row r="44" spans="1:43">
      <c r="A44" s="2" t="s">
        <v>112</v>
      </c>
      <c r="C44" s="1" t="s">
        <v>113</v>
      </c>
      <c r="D44" t="s">
        <v>114</v>
      </c>
      <c r="E44" t="s">
        <v>65</v>
      </c>
      <c r="F44">
        <v>3.6</v>
      </c>
      <c r="G44">
        <v>0</v>
      </c>
      <c r="H44">
        <f>F44*AE44</f>
        <v>0</v>
      </c>
      <c r="I44">
        <f>J44-H44</f>
        <v>0</v>
      </c>
      <c r="J44">
        <f>F44*G44</f>
        <v>0</v>
      </c>
      <c r="K44">
        <v>0</v>
      </c>
      <c r="L44">
        <f>F44*K44</f>
        <v>0</v>
      </c>
      <c r="M44" t="s">
        <v>51</v>
      </c>
      <c r="N44">
        <v>1</v>
      </c>
      <c r="O44">
        <f>IF(N44=5,I44,0)</f>
        <v>0</v>
      </c>
      <c r="Z44">
        <f>IF(AD44=0,J44,0)</f>
        <v>0</v>
      </c>
      <c r="AA44">
        <f>IF(AD44=15,J44,0)</f>
        <v>0</v>
      </c>
      <c r="AB44">
        <f>IF(AD44=21,J44,0)</f>
        <v>0</v>
      </c>
      <c r="AD44">
        <v>12</v>
      </c>
      <c r="AE44">
        <f>G44*AG44</f>
        <v>0</v>
      </c>
      <c r="AF44">
        <f>G44*(1-AG44)</f>
        <v>0</v>
      </c>
      <c r="AG44">
        <v>2.9225352112676059E-2</v>
      </c>
      <c r="AM44">
        <f>F44*AE44</f>
        <v>0</v>
      </c>
      <c r="AN44">
        <f>F44*AF44</f>
        <v>0</v>
      </c>
      <c r="AO44" t="s">
        <v>100</v>
      </c>
      <c r="AP44" t="s">
        <v>101</v>
      </c>
      <c r="AQ44" s="13" t="s">
        <v>54</v>
      </c>
    </row>
    <row r="45" spans="1:43">
      <c r="A45" s="2" t="s">
        <v>115</v>
      </c>
      <c r="C45" s="1" t="s">
        <v>116</v>
      </c>
      <c r="D45" t="s">
        <v>117</v>
      </c>
      <c r="E45" t="s">
        <v>79</v>
      </c>
      <c r="F45">
        <v>3.5000000000000001E-3</v>
      </c>
      <c r="G45">
        <v>0</v>
      </c>
      <c r="H45">
        <f>F45*AE45</f>
        <v>0</v>
      </c>
      <c r="I45">
        <f>J45-H45</f>
        <v>0</v>
      </c>
      <c r="J45">
        <f>F45*G45</f>
        <v>0</v>
      </c>
      <c r="K45">
        <v>0</v>
      </c>
      <c r="L45">
        <f>F45*K45</f>
        <v>0</v>
      </c>
      <c r="M45" t="s">
        <v>51</v>
      </c>
      <c r="N45">
        <v>5</v>
      </c>
      <c r="O45">
        <f>IF(N45=5,I45,0)</f>
        <v>0</v>
      </c>
      <c r="Z45">
        <f>IF(AD45=0,J45,0)</f>
        <v>0</v>
      </c>
      <c r="AA45">
        <f>IF(AD45=15,J45,0)</f>
        <v>0</v>
      </c>
      <c r="AB45">
        <f>IF(AD45=21,J45,0)</f>
        <v>0</v>
      </c>
      <c r="AD45">
        <v>12</v>
      </c>
      <c r="AE45">
        <f>G45*AG45</f>
        <v>0</v>
      </c>
      <c r="AF45">
        <f>G45*(1-AG45)</f>
        <v>0</v>
      </c>
      <c r="AG45">
        <v>0</v>
      </c>
      <c r="AM45">
        <f>F45*AE45</f>
        <v>0</v>
      </c>
      <c r="AN45">
        <f>F45*AF45</f>
        <v>0</v>
      </c>
      <c r="AO45" t="s">
        <v>100</v>
      </c>
      <c r="AP45" t="s">
        <v>101</v>
      </c>
      <c r="AQ45" s="13" t="s">
        <v>54</v>
      </c>
    </row>
    <row r="46" spans="1:43">
      <c r="A46" s="18"/>
      <c r="B46" s="19"/>
      <c r="C46" s="19" t="s">
        <v>118</v>
      </c>
      <c r="D46" s="13" t="s">
        <v>119</v>
      </c>
      <c r="E46" s="13"/>
      <c r="F46" s="13"/>
      <c r="G46" s="13"/>
      <c r="H46" s="13">
        <f>SUM(H47:H55)</f>
        <v>0</v>
      </c>
      <c r="I46" s="13">
        <f>SUM(I47:I55)</f>
        <v>0</v>
      </c>
      <c r="J46" s="13">
        <f>H46+I46</f>
        <v>0</v>
      </c>
      <c r="K46" s="13"/>
      <c r="L46" s="13">
        <f>SUM(L47:L55)</f>
        <v>2.6888000000000002E-2</v>
      </c>
      <c r="M46" s="13"/>
      <c r="P46" s="13">
        <f>IF(Q46="PR",J46,SUM(O47:O55))</f>
        <v>0</v>
      </c>
      <c r="Q46" s="13" t="s">
        <v>95</v>
      </c>
      <c r="R46" s="13">
        <f>IF(Q46="HS",H46,0)</f>
        <v>0</v>
      </c>
      <c r="S46" s="13">
        <f>IF(Q46="HS",I46-P46,0)</f>
        <v>0</v>
      </c>
      <c r="T46" s="13">
        <f>IF(Q46="PS",H46,0)</f>
        <v>0</v>
      </c>
      <c r="U46" s="13">
        <f>IF(Q46="PS",I46-P46,0)</f>
        <v>0</v>
      </c>
      <c r="V46" s="13">
        <f>IF(Q46="MP",H46,0)</f>
        <v>0</v>
      </c>
      <c r="W46" s="13">
        <f>IF(Q46="MP",I46-P46,0)</f>
        <v>0</v>
      </c>
      <c r="X46" s="13">
        <f>IF(Q46="OM",H46,0)</f>
        <v>0</v>
      </c>
      <c r="Y46" s="13">
        <v>722</v>
      </c>
      <c r="AI46">
        <f>SUM(Z47:Z55)</f>
        <v>0</v>
      </c>
      <c r="AJ46">
        <f>SUM(AA47:AA55)</f>
        <v>0</v>
      </c>
      <c r="AK46">
        <f>SUM(AB47:AB55)</f>
        <v>0</v>
      </c>
    </row>
    <row r="47" spans="1:43">
      <c r="A47" s="2" t="s">
        <v>120</v>
      </c>
      <c r="C47" s="1" t="s">
        <v>121</v>
      </c>
      <c r="D47" t="s">
        <v>122</v>
      </c>
      <c r="E47" t="s">
        <v>65</v>
      </c>
      <c r="F47">
        <v>6.4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4.0099999999999997E-3</v>
      </c>
      <c r="L47">
        <f>F47*K47</f>
        <v>2.5663999999999999E-2</v>
      </c>
      <c r="M47" t="s">
        <v>51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12</v>
      </c>
      <c r="AE47">
        <f>G47*AG47</f>
        <v>0</v>
      </c>
      <c r="AF47">
        <f>G47*(1-AG47)</f>
        <v>0</v>
      </c>
      <c r="AG47">
        <v>0.24177377892030841</v>
      </c>
      <c r="AM47">
        <f>F47*AE47</f>
        <v>0</v>
      </c>
      <c r="AN47">
        <f>F47*AF47</f>
        <v>0</v>
      </c>
      <c r="AO47" t="s">
        <v>123</v>
      </c>
      <c r="AP47" t="s">
        <v>101</v>
      </c>
      <c r="AQ47" s="13" t="s">
        <v>54</v>
      </c>
    </row>
    <row r="48" spans="1:43">
      <c r="D48" s="14" t="s">
        <v>124</v>
      </c>
      <c r="E48" s="14"/>
      <c r="F48" s="14">
        <v>5.9</v>
      </c>
    </row>
    <row r="49" spans="1:43">
      <c r="D49" s="14" t="s">
        <v>125</v>
      </c>
      <c r="E49" s="14"/>
      <c r="F49" s="14">
        <v>6.4</v>
      </c>
    </row>
    <row r="50" spans="1:43">
      <c r="A50" s="2" t="s">
        <v>126</v>
      </c>
      <c r="C50" s="1" t="s">
        <v>127</v>
      </c>
      <c r="D50" t="s">
        <v>128</v>
      </c>
      <c r="E50" t="s">
        <v>65</v>
      </c>
      <c r="F50">
        <v>6.4</v>
      </c>
      <c r="G50">
        <v>0</v>
      </c>
      <c r="H50">
        <f>F50*AE50</f>
        <v>0</v>
      </c>
      <c r="I50">
        <f>J50-H50</f>
        <v>0</v>
      </c>
      <c r="J50">
        <f>F50*G50</f>
        <v>0</v>
      </c>
      <c r="K50">
        <v>1.0000000000000001E-5</v>
      </c>
      <c r="L50">
        <f>F50*K50</f>
        <v>6.4000000000000011E-5</v>
      </c>
      <c r="M50" t="s">
        <v>51</v>
      </c>
      <c r="N50">
        <v>1</v>
      </c>
      <c r="O50">
        <f>IF(N50=5,I50,0)</f>
        <v>0</v>
      </c>
      <c r="Z50">
        <f>IF(AD50=0,J50,0)</f>
        <v>0</v>
      </c>
      <c r="AA50">
        <f>IF(AD50=15,J50,0)</f>
        <v>0</v>
      </c>
      <c r="AB50">
        <f>IF(AD50=21,J50,0)</f>
        <v>0</v>
      </c>
      <c r="AD50">
        <v>12</v>
      </c>
      <c r="AE50">
        <f>G50*AG50</f>
        <v>0</v>
      </c>
      <c r="AF50">
        <f>G50*(1-AG50)</f>
        <v>0</v>
      </c>
      <c r="AG50">
        <v>0.17068343229712421</v>
      </c>
      <c r="AM50">
        <f>F50*AE50</f>
        <v>0</v>
      </c>
      <c r="AN50">
        <f>F50*AF50</f>
        <v>0</v>
      </c>
      <c r="AO50" t="s">
        <v>123</v>
      </c>
      <c r="AP50" t="s">
        <v>101</v>
      </c>
      <c r="AQ50" s="13" t="s">
        <v>54</v>
      </c>
    </row>
    <row r="51" spans="1:43" ht="12.75" customHeight="1">
      <c r="C51" s="17" t="s">
        <v>60</v>
      </c>
      <c r="D51" s="66" t="s">
        <v>129</v>
      </c>
      <c r="E51" s="66"/>
      <c r="F51" s="66"/>
      <c r="G51" s="66"/>
      <c r="H51" s="66"/>
      <c r="I51" s="66"/>
      <c r="J51" s="66"/>
      <c r="K51" s="66"/>
      <c r="L51" s="66"/>
      <c r="M51" s="66"/>
    </row>
    <row r="52" spans="1:43">
      <c r="A52" s="2" t="s">
        <v>130</v>
      </c>
      <c r="C52" s="1" t="s">
        <v>131</v>
      </c>
      <c r="D52" t="s">
        <v>132</v>
      </c>
      <c r="E52" t="s">
        <v>99</v>
      </c>
      <c r="F52">
        <v>5</v>
      </c>
      <c r="G52">
        <v>0</v>
      </c>
      <c r="H52">
        <f>F52*AE52</f>
        <v>0</v>
      </c>
      <c r="I52">
        <f>J52-H52</f>
        <v>0</v>
      </c>
      <c r="J52">
        <f>F52*G52</f>
        <v>0</v>
      </c>
      <c r="K52">
        <v>1.8000000000000001E-4</v>
      </c>
      <c r="L52">
        <f>F52*K52</f>
        <v>9.0000000000000008E-4</v>
      </c>
      <c r="M52" t="s">
        <v>51</v>
      </c>
      <c r="N52">
        <v>1</v>
      </c>
      <c r="O52">
        <f>IF(N52=5,I52,0)</f>
        <v>0</v>
      </c>
      <c r="Z52">
        <f>IF(AD52=0,J52,0)</f>
        <v>0</v>
      </c>
      <c r="AA52">
        <f>IF(AD52=15,J52,0)</f>
        <v>0</v>
      </c>
      <c r="AB52">
        <f>IF(AD52=21,J52,0)</f>
        <v>0</v>
      </c>
      <c r="AD52">
        <v>12</v>
      </c>
      <c r="AE52">
        <f>G52*AG52</f>
        <v>0</v>
      </c>
      <c r="AF52">
        <f>G52*(1-AG52)</f>
        <v>0</v>
      </c>
      <c r="AG52">
        <v>0.37733720879788302</v>
      </c>
      <c r="AM52">
        <f>F52*AE52</f>
        <v>0</v>
      </c>
      <c r="AN52">
        <f>F52*AF52</f>
        <v>0</v>
      </c>
      <c r="AO52" t="s">
        <v>123</v>
      </c>
      <c r="AP52" t="s">
        <v>101</v>
      </c>
      <c r="AQ52" s="13" t="s">
        <v>54</v>
      </c>
    </row>
    <row r="53" spans="1:43">
      <c r="A53" s="2" t="s">
        <v>133</v>
      </c>
      <c r="C53" s="1" t="s">
        <v>134</v>
      </c>
      <c r="D53" t="s">
        <v>135</v>
      </c>
      <c r="E53" t="s">
        <v>99</v>
      </c>
      <c r="F53">
        <v>2</v>
      </c>
      <c r="G53">
        <v>0</v>
      </c>
      <c r="H53">
        <f>F53*AE53</f>
        <v>0</v>
      </c>
      <c r="I53">
        <f>J53-H53</f>
        <v>0</v>
      </c>
      <c r="J53">
        <f>F53*G53</f>
        <v>0</v>
      </c>
      <c r="K53">
        <v>1.2999999999999999E-4</v>
      </c>
      <c r="L53">
        <f>F53*K53</f>
        <v>2.5999999999999998E-4</v>
      </c>
      <c r="M53" t="s">
        <v>51</v>
      </c>
      <c r="N53">
        <v>1</v>
      </c>
      <c r="O53">
        <f>IF(N53=5,I53,0)</f>
        <v>0</v>
      </c>
      <c r="Z53">
        <f>IF(AD53=0,J53,0)</f>
        <v>0</v>
      </c>
      <c r="AA53">
        <f>IF(AD53=15,J53,0)</f>
        <v>0</v>
      </c>
      <c r="AB53">
        <f>IF(AD53=21,J53,0)</f>
        <v>0</v>
      </c>
      <c r="AD53">
        <v>12</v>
      </c>
      <c r="AE53">
        <f>G53*AG53</f>
        <v>0</v>
      </c>
      <c r="AF53">
        <f>G53*(1-AG53)</f>
        <v>0</v>
      </c>
      <c r="AG53">
        <v>0.71827496149467618</v>
      </c>
      <c r="AM53">
        <f>F53*AE53</f>
        <v>0</v>
      </c>
      <c r="AN53">
        <f>F53*AF53</f>
        <v>0</v>
      </c>
      <c r="AO53" t="s">
        <v>123</v>
      </c>
      <c r="AP53" t="s">
        <v>101</v>
      </c>
      <c r="AQ53" s="13" t="s">
        <v>54</v>
      </c>
    </row>
    <row r="54" spans="1:43">
      <c r="A54" s="2" t="s">
        <v>136</v>
      </c>
      <c r="C54" s="1" t="s">
        <v>137</v>
      </c>
      <c r="D54" t="s">
        <v>138</v>
      </c>
      <c r="E54" t="s">
        <v>65</v>
      </c>
      <c r="F54">
        <v>6.4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0</v>
      </c>
      <c r="L54">
        <f>F54*K54</f>
        <v>0</v>
      </c>
      <c r="M54" t="s">
        <v>51</v>
      </c>
      <c r="N54">
        <v>1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12</v>
      </c>
      <c r="AE54">
        <f>G54*AG54</f>
        <v>0</v>
      </c>
      <c r="AF54">
        <f>G54*(1-AG54)</f>
        <v>0</v>
      </c>
      <c r="AG54">
        <v>1.5294117647058819E-2</v>
      </c>
      <c r="AM54">
        <f>F54*AE54</f>
        <v>0</v>
      </c>
      <c r="AN54">
        <f>F54*AF54</f>
        <v>0</v>
      </c>
      <c r="AO54" t="s">
        <v>123</v>
      </c>
      <c r="AP54" t="s">
        <v>101</v>
      </c>
      <c r="AQ54" s="13" t="s">
        <v>54</v>
      </c>
    </row>
    <row r="55" spans="1:43">
      <c r="A55" s="2" t="s">
        <v>139</v>
      </c>
      <c r="C55" s="1" t="s">
        <v>140</v>
      </c>
      <c r="D55" t="s">
        <v>141</v>
      </c>
      <c r="E55" t="s">
        <v>79</v>
      </c>
      <c r="F55">
        <v>2.69E-2</v>
      </c>
      <c r="G55">
        <v>0</v>
      </c>
      <c r="H55">
        <f>F55*AE55</f>
        <v>0</v>
      </c>
      <c r="I55">
        <f>J55-H55</f>
        <v>0</v>
      </c>
      <c r="J55">
        <f>F55*G55</f>
        <v>0</v>
      </c>
      <c r="K55">
        <v>0</v>
      </c>
      <c r="L55">
        <f>F55*K55</f>
        <v>0</v>
      </c>
      <c r="M55" t="s">
        <v>51</v>
      </c>
      <c r="N55">
        <v>5</v>
      </c>
      <c r="O55">
        <f>IF(N55=5,I55,0)</f>
        <v>0</v>
      </c>
      <c r="Z55">
        <f>IF(AD55=0,J55,0)</f>
        <v>0</v>
      </c>
      <c r="AA55">
        <f>IF(AD55=15,J55,0)</f>
        <v>0</v>
      </c>
      <c r="AB55">
        <f>IF(AD55=21,J55,0)</f>
        <v>0</v>
      </c>
      <c r="AD55">
        <v>12</v>
      </c>
      <c r="AE55">
        <f>G55*AG55</f>
        <v>0</v>
      </c>
      <c r="AF55">
        <f>G55*(1-AG55)</f>
        <v>0</v>
      </c>
      <c r="AG55">
        <v>0</v>
      </c>
      <c r="AM55">
        <f>F55*AE55</f>
        <v>0</v>
      </c>
      <c r="AN55">
        <f>F55*AF55</f>
        <v>0</v>
      </c>
      <c r="AO55" t="s">
        <v>123</v>
      </c>
      <c r="AP55" t="s">
        <v>101</v>
      </c>
      <c r="AQ55" s="13" t="s">
        <v>54</v>
      </c>
    </row>
    <row r="56" spans="1:43">
      <c r="A56" s="18"/>
      <c r="B56" s="19"/>
      <c r="C56" s="19" t="s">
        <v>142</v>
      </c>
      <c r="D56" s="13" t="s">
        <v>143</v>
      </c>
      <c r="E56" s="13"/>
      <c r="F56" s="13"/>
      <c r="G56" s="13"/>
      <c r="H56" s="13">
        <f>SUM(H57:H73)</f>
        <v>0</v>
      </c>
      <c r="I56" s="13">
        <f>SUM(I57:I73)</f>
        <v>0</v>
      </c>
      <c r="J56" s="13">
        <f>H56+I56</f>
        <v>0</v>
      </c>
      <c r="K56" s="13"/>
      <c r="L56" s="13">
        <f>SUM(L57:L73)</f>
        <v>0.51330000000000009</v>
      </c>
      <c r="M56" s="13"/>
      <c r="P56" s="13">
        <f>IF(Q56="PR",J56,SUM(O57:O73))</f>
        <v>0</v>
      </c>
      <c r="Q56" s="13" t="s">
        <v>95</v>
      </c>
      <c r="R56" s="13">
        <f>IF(Q56="HS",H56,0)</f>
        <v>0</v>
      </c>
      <c r="S56" s="13">
        <f>IF(Q56="HS",I56-P56,0)</f>
        <v>0</v>
      </c>
      <c r="T56" s="13">
        <f>IF(Q56="PS",H56,0)</f>
        <v>0</v>
      </c>
      <c r="U56" s="13">
        <f>IF(Q56="PS",I56-P56,0)</f>
        <v>0</v>
      </c>
      <c r="V56" s="13">
        <f>IF(Q56="MP",H56,0)</f>
        <v>0</v>
      </c>
      <c r="W56" s="13">
        <f>IF(Q56="MP",I56-P56,0)</f>
        <v>0</v>
      </c>
      <c r="X56" s="13">
        <f>IF(Q56="OM",H56,0)</f>
        <v>0</v>
      </c>
      <c r="Y56" s="13">
        <v>725</v>
      </c>
      <c r="AI56">
        <f>SUM(Z57:Z73)</f>
        <v>0</v>
      </c>
      <c r="AJ56">
        <f>SUM(AA57:AA73)</f>
        <v>0</v>
      </c>
      <c r="AK56">
        <f>SUM(AB57:AB73)</f>
        <v>0</v>
      </c>
    </row>
    <row r="57" spans="1:43">
      <c r="A57" s="2" t="s">
        <v>144</v>
      </c>
      <c r="C57" s="1" t="s">
        <v>145</v>
      </c>
      <c r="D57" t="s">
        <v>146</v>
      </c>
      <c r="E57" t="s">
        <v>99</v>
      </c>
      <c r="F57">
        <v>2</v>
      </c>
      <c r="G57">
        <v>0</v>
      </c>
      <c r="H57">
        <f t="shared" ref="H57:H62" si="0">F57*AE57</f>
        <v>0</v>
      </c>
      <c r="I57">
        <f t="shared" ref="I57:I62" si="1">J57-H57</f>
        <v>0</v>
      </c>
      <c r="J57">
        <f t="shared" ref="J57:J62" si="2">F57*G57</f>
        <v>0</v>
      </c>
      <c r="K57">
        <v>0</v>
      </c>
      <c r="L57">
        <f t="shared" ref="L57:L62" si="3">F57*K57</f>
        <v>0</v>
      </c>
      <c r="M57" t="s">
        <v>51</v>
      </c>
      <c r="N57">
        <v>1</v>
      </c>
      <c r="O57">
        <f t="shared" ref="O57:O62" si="4">IF(N57=5,I57,0)</f>
        <v>0</v>
      </c>
      <c r="Z57">
        <f t="shared" ref="Z57:Z62" si="5">IF(AD57=0,J57,0)</f>
        <v>0</v>
      </c>
      <c r="AA57">
        <f t="shared" ref="AA57:AA62" si="6">IF(AD57=15,J57,0)</f>
        <v>0</v>
      </c>
      <c r="AB57">
        <f t="shared" ref="AB57:AB62" si="7">IF(AD57=21,J57,0)</f>
        <v>0</v>
      </c>
      <c r="AD57">
        <v>12</v>
      </c>
      <c r="AE57">
        <f t="shared" ref="AE57:AE62" si="8">G57*AG57</f>
        <v>0</v>
      </c>
      <c r="AF57">
        <f t="shared" ref="AF57:AF62" si="9">G57*(1-AG57)</f>
        <v>0</v>
      </c>
      <c r="AG57">
        <v>0.86802803738317758</v>
      </c>
      <c r="AM57">
        <f t="shared" ref="AM57:AM62" si="10">F57*AE57</f>
        <v>0</v>
      </c>
      <c r="AN57">
        <f t="shared" ref="AN57:AN62" si="11">F57*AF57</f>
        <v>0</v>
      </c>
      <c r="AO57" t="s">
        <v>147</v>
      </c>
      <c r="AP57" t="s">
        <v>101</v>
      </c>
      <c r="AQ57" s="13" t="s">
        <v>54</v>
      </c>
    </row>
    <row r="58" spans="1:43">
      <c r="A58" s="2" t="s">
        <v>148</v>
      </c>
      <c r="C58" s="1" t="s">
        <v>149</v>
      </c>
      <c r="D58" t="s">
        <v>150</v>
      </c>
      <c r="E58" t="s">
        <v>99</v>
      </c>
      <c r="F58">
        <v>1</v>
      </c>
      <c r="G58">
        <v>0</v>
      </c>
      <c r="H58">
        <f t="shared" si="0"/>
        <v>0</v>
      </c>
      <c r="I58">
        <f t="shared" si="1"/>
        <v>0</v>
      </c>
      <c r="J58">
        <f t="shared" si="2"/>
        <v>0</v>
      </c>
      <c r="K58">
        <v>1.933E-2</v>
      </c>
      <c r="L58">
        <f t="shared" si="3"/>
        <v>1.933E-2</v>
      </c>
      <c r="M58" t="s">
        <v>51</v>
      </c>
      <c r="N58">
        <v>1</v>
      </c>
      <c r="O58">
        <f t="shared" si="4"/>
        <v>0</v>
      </c>
      <c r="Z58">
        <f t="shared" si="5"/>
        <v>0</v>
      </c>
      <c r="AA58">
        <f t="shared" si="6"/>
        <v>0</v>
      </c>
      <c r="AB58">
        <f t="shared" si="7"/>
        <v>0</v>
      </c>
      <c r="AD58">
        <v>12</v>
      </c>
      <c r="AE58">
        <f t="shared" si="8"/>
        <v>0</v>
      </c>
      <c r="AF58">
        <f t="shared" si="9"/>
        <v>0</v>
      </c>
      <c r="AG58">
        <v>0</v>
      </c>
      <c r="AM58">
        <f t="shared" si="10"/>
        <v>0</v>
      </c>
      <c r="AN58">
        <f t="shared" si="11"/>
        <v>0</v>
      </c>
      <c r="AO58" t="s">
        <v>147</v>
      </c>
      <c r="AP58" t="s">
        <v>101</v>
      </c>
      <c r="AQ58" s="13" t="s">
        <v>54</v>
      </c>
    </row>
    <row r="59" spans="1:43">
      <c r="A59" s="2" t="s">
        <v>151</v>
      </c>
      <c r="C59" s="1" t="s">
        <v>152</v>
      </c>
      <c r="D59" t="s">
        <v>153</v>
      </c>
      <c r="E59" t="s">
        <v>99</v>
      </c>
      <c r="F59">
        <v>1</v>
      </c>
      <c r="G59">
        <v>0</v>
      </c>
      <c r="H59">
        <f t="shared" si="0"/>
        <v>0</v>
      </c>
      <c r="I59">
        <f t="shared" si="1"/>
        <v>0</v>
      </c>
      <c r="J59">
        <f t="shared" si="2"/>
        <v>0</v>
      </c>
      <c r="K59">
        <v>3.1870000000000002E-2</v>
      </c>
      <c r="L59">
        <f t="shared" si="3"/>
        <v>3.1870000000000002E-2</v>
      </c>
      <c r="M59" t="s">
        <v>51</v>
      </c>
      <c r="N59">
        <v>1</v>
      </c>
      <c r="O59">
        <f t="shared" si="4"/>
        <v>0</v>
      </c>
      <c r="Z59">
        <f t="shared" si="5"/>
        <v>0</v>
      </c>
      <c r="AA59">
        <f t="shared" si="6"/>
        <v>0</v>
      </c>
      <c r="AB59">
        <f t="shared" si="7"/>
        <v>0</v>
      </c>
      <c r="AD59">
        <v>12</v>
      </c>
      <c r="AE59">
        <f t="shared" si="8"/>
        <v>0</v>
      </c>
      <c r="AF59">
        <f t="shared" si="9"/>
        <v>0</v>
      </c>
      <c r="AG59">
        <v>0</v>
      </c>
      <c r="AM59">
        <f t="shared" si="10"/>
        <v>0</v>
      </c>
      <c r="AN59">
        <f t="shared" si="11"/>
        <v>0</v>
      </c>
      <c r="AO59" t="s">
        <v>147</v>
      </c>
      <c r="AP59" t="s">
        <v>101</v>
      </c>
      <c r="AQ59" s="13" t="s">
        <v>54</v>
      </c>
    </row>
    <row r="60" spans="1:43">
      <c r="A60" s="2" t="s">
        <v>154</v>
      </c>
      <c r="C60" s="1" t="s">
        <v>155</v>
      </c>
      <c r="D60" t="s">
        <v>156</v>
      </c>
      <c r="E60" t="s">
        <v>99</v>
      </c>
      <c r="F60">
        <v>1</v>
      </c>
      <c r="G60">
        <v>0</v>
      </c>
      <c r="H60">
        <f t="shared" si="0"/>
        <v>0</v>
      </c>
      <c r="I60">
        <f t="shared" si="1"/>
        <v>0</v>
      </c>
      <c r="J60">
        <f t="shared" si="2"/>
        <v>0</v>
      </c>
      <c r="K60">
        <v>0.38567000000000001</v>
      </c>
      <c r="L60">
        <f t="shared" si="3"/>
        <v>0.38567000000000001</v>
      </c>
      <c r="M60" t="s">
        <v>51</v>
      </c>
      <c r="N60">
        <v>1</v>
      </c>
      <c r="O60">
        <f t="shared" si="4"/>
        <v>0</v>
      </c>
      <c r="Z60">
        <f t="shared" si="5"/>
        <v>0</v>
      </c>
      <c r="AA60">
        <f t="shared" si="6"/>
        <v>0</v>
      </c>
      <c r="AB60">
        <f t="shared" si="7"/>
        <v>0</v>
      </c>
      <c r="AD60">
        <v>12</v>
      </c>
      <c r="AE60">
        <f t="shared" si="8"/>
        <v>0</v>
      </c>
      <c r="AF60">
        <f t="shared" si="9"/>
        <v>0</v>
      </c>
      <c r="AG60">
        <v>1.9678749233249169E-2</v>
      </c>
      <c r="AM60">
        <f t="shared" si="10"/>
        <v>0</v>
      </c>
      <c r="AN60">
        <f t="shared" si="11"/>
        <v>0</v>
      </c>
      <c r="AO60" t="s">
        <v>147</v>
      </c>
      <c r="AP60" t="s">
        <v>101</v>
      </c>
      <c r="AQ60" s="13" t="s">
        <v>54</v>
      </c>
    </row>
    <row r="61" spans="1:43">
      <c r="A61" s="2" t="s">
        <v>157</v>
      </c>
      <c r="C61" s="1" t="s">
        <v>158</v>
      </c>
      <c r="D61" t="s">
        <v>159</v>
      </c>
      <c r="E61" t="s">
        <v>99</v>
      </c>
      <c r="F61">
        <v>1</v>
      </c>
      <c r="G61">
        <v>0</v>
      </c>
      <c r="H61">
        <f t="shared" si="0"/>
        <v>0</v>
      </c>
      <c r="I61">
        <f t="shared" si="1"/>
        <v>0</v>
      </c>
      <c r="J61">
        <f t="shared" si="2"/>
        <v>0</v>
      </c>
      <c r="K61">
        <v>1.57E-3</v>
      </c>
      <c r="L61">
        <f t="shared" si="3"/>
        <v>1.57E-3</v>
      </c>
      <c r="M61" t="s">
        <v>51</v>
      </c>
      <c r="N61">
        <v>1</v>
      </c>
      <c r="O61">
        <f t="shared" si="4"/>
        <v>0</v>
      </c>
      <c r="Z61">
        <f t="shared" si="5"/>
        <v>0</v>
      </c>
      <c r="AA61">
        <f t="shared" si="6"/>
        <v>0</v>
      </c>
      <c r="AB61">
        <f t="shared" si="7"/>
        <v>0</v>
      </c>
      <c r="AD61">
        <v>12</v>
      </c>
      <c r="AE61">
        <f t="shared" si="8"/>
        <v>0</v>
      </c>
      <c r="AF61">
        <f t="shared" si="9"/>
        <v>0</v>
      </c>
      <c r="AG61">
        <v>0.1783447251742083</v>
      </c>
      <c r="AM61">
        <f t="shared" si="10"/>
        <v>0</v>
      </c>
      <c r="AN61">
        <f t="shared" si="11"/>
        <v>0</v>
      </c>
      <c r="AO61" t="s">
        <v>147</v>
      </c>
      <c r="AP61" t="s">
        <v>101</v>
      </c>
      <c r="AQ61" s="13" t="s">
        <v>54</v>
      </c>
    </row>
    <row r="62" spans="1:43">
      <c r="A62" s="2" t="s">
        <v>160</v>
      </c>
      <c r="C62" s="1" t="s">
        <v>161</v>
      </c>
      <c r="D62" t="s">
        <v>162</v>
      </c>
      <c r="E62" t="s">
        <v>99</v>
      </c>
      <c r="F62">
        <v>1</v>
      </c>
      <c r="G62">
        <v>0</v>
      </c>
      <c r="H62">
        <f t="shared" si="0"/>
        <v>0</v>
      </c>
      <c r="I62">
        <f t="shared" si="1"/>
        <v>0</v>
      </c>
      <c r="J62">
        <f t="shared" si="2"/>
        <v>0</v>
      </c>
      <c r="K62">
        <v>1.5E-3</v>
      </c>
      <c r="L62">
        <f t="shared" si="3"/>
        <v>1.5E-3</v>
      </c>
      <c r="M62" t="s">
        <v>51</v>
      </c>
      <c r="N62">
        <v>1</v>
      </c>
      <c r="O62">
        <f t="shared" si="4"/>
        <v>0</v>
      </c>
      <c r="Z62">
        <f t="shared" si="5"/>
        <v>0</v>
      </c>
      <c r="AA62">
        <f t="shared" si="6"/>
        <v>0</v>
      </c>
      <c r="AB62">
        <f t="shared" si="7"/>
        <v>0</v>
      </c>
      <c r="AD62">
        <v>12</v>
      </c>
      <c r="AE62">
        <f t="shared" si="8"/>
        <v>0</v>
      </c>
      <c r="AF62">
        <f t="shared" si="9"/>
        <v>0</v>
      </c>
      <c r="AG62">
        <v>1</v>
      </c>
      <c r="AM62">
        <f t="shared" si="10"/>
        <v>0</v>
      </c>
      <c r="AN62">
        <f t="shared" si="11"/>
        <v>0</v>
      </c>
      <c r="AO62" t="s">
        <v>147</v>
      </c>
      <c r="AP62" t="s">
        <v>101</v>
      </c>
      <c r="AQ62" s="13" t="s">
        <v>54</v>
      </c>
    </row>
    <row r="63" spans="1:43" ht="12.75" customHeight="1">
      <c r="C63" s="17" t="s">
        <v>60</v>
      </c>
      <c r="D63" s="66" t="s">
        <v>163</v>
      </c>
      <c r="E63" s="66"/>
      <c r="F63" s="66"/>
      <c r="G63" s="66"/>
      <c r="H63" s="66"/>
      <c r="I63" s="66"/>
      <c r="J63" s="66"/>
      <c r="K63" s="66"/>
      <c r="L63" s="66"/>
      <c r="M63" s="66"/>
    </row>
    <row r="64" spans="1:43">
      <c r="A64" s="2" t="s">
        <v>164</v>
      </c>
      <c r="C64" s="1" t="s">
        <v>165</v>
      </c>
      <c r="D64" t="s">
        <v>166</v>
      </c>
      <c r="E64" t="s">
        <v>99</v>
      </c>
      <c r="F64">
        <v>1</v>
      </c>
      <c r="G64">
        <v>0</v>
      </c>
      <c r="H64">
        <f>F64*AE64</f>
        <v>0</v>
      </c>
      <c r="I64">
        <f>J64-H64</f>
        <v>0</v>
      </c>
      <c r="J64">
        <f>F64*G64</f>
        <v>0</v>
      </c>
      <c r="K64">
        <v>8.0000000000000004E-4</v>
      </c>
      <c r="L64">
        <f>F64*K64</f>
        <v>8.0000000000000004E-4</v>
      </c>
      <c r="M64" t="s">
        <v>51</v>
      </c>
      <c r="N64">
        <v>1</v>
      </c>
      <c r="O64">
        <f>IF(N64=5,I64,0)</f>
        <v>0</v>
      </c>
      <c r="Z64">
        <f>IF(AD64=0,J64,0)</f>
        <v>0</v>
      </c>
      <c r="AA64">
        <f>IF(AD64=15,J64,0)</f>
        <v>0</v>
      </c>
      <c r="AB64">
        <f>IF(AD64=21,J64,0)</f>
        <v>0</v>
      </c>
      <c r="AD64">
        <v>12</v>
      </c>
      <c r="AE64">
        <f>G64*AG64</f>
        <v>0</v>
      </c>
      <c r="AF64">
        <f>G64*(1-AG64)</f>
        <v>0</v>
      </c>
      <c r="AG64">
        <v>1</v>
      </c>
      <c r="AM64">
        <f>F64*AE64</f>
        <v>0</v>
      </c>
      <c r="AN64">
        <f>F64*AF64</f>
        <v>0</v>
      </c>
      <c r="AO64" t="s">
        <v>147</v>
      </c>
      <c r="AP64" t="s">
        <v>101</v>
      </c>
      <c r="AQ64" s="13" t="s">
        <v>54</v>
      </c>
    </row>
    <row r="65" spans="1:43" ht="25.5" customHeight="1">
      <c r="C65" s="17" t="s">
        <v>60</v>
      </c>
      <c r="D65" s="66" t="s">
        <v>167</v>
      </c>
      <c r="E65" s="66"/>
      <c r="F65" s="66"/>
      <c r="G65" s="66"/>
      <c r="H65" s="66"/>
      <c r="I65" s="66"/>
      <c r="J65" s="66"/>
      <c r="K65" s="66"/>
      <c r="L65" s="66"/>
      <c r="M65" s="66"/>
    </row>
    <row r="66" spans="1:43">
      <c r="A66" s="2" t="s">
        <v>168</v>
      </c>
      <c r="C66" s="1" t="s">
        <v>169</v>
      </c>
      <c r="D66" t="s">
        <v>170</v>
      </c>
      <c r="E66" t="s">
        <v>99</v>
      </c>
      <c r="F66">
        <v>1</v>
      </c>
      <c r="G66">
        <v>0</v>
      </c>
      <c r="H66">
        <f>F66*AE66</f>
        <v>0</v>
      </c>
      <c r="I66">
        <f>J66-H66</f>
        <v>0</v>
      </c>
      <c r="J66">
        <f>F66*G66</f>
        <v>0</v>
      </c>
      <c r="K66">
        <v>1.6E-2</v>
      </c>
      <c r="L66">
        <f>F66*K66</f>
        <v>1.6E-2</v>
      </c>
      <c r="M66" t="s">
        <v>51</v>
      </c>
      <c r="N66">
        <v>1</v>
      </c>
      <c r="O66">
        <f>IF(N66=5,I66,0)</f>
        <v>0</v>
      </c>
      <c r="Z66">
        <f>IF(AD66=0,J66,0)</f>
        <v>0</v>
      </c>
      <c r="AA66">
        <f>IF(AD66=15,J66,0)</f>
        <v>0</v>
      </c>
      <c r="AB66">
        <f>IF(AD66=21,J66,0)</f>
        <v>0</v>
      </c>
      <c r="AD66">
        <v>12</v>
      </c>
      <c r="AE66">
        <f>G66*AG66</f>
        <v>0</v>
      </c>
      <c r="AF66">
        <f>G66*(1-AG66)</f>
        <v>0</v>
      </c>
      <c r="AG66">
        <v>1</v>
      </c>
      <c r="AM66">
        <f>F66*AE66</f>
        <v>0</v>
      </c>
      <c r="AN66">
        <f>F66*AF66</f>
        <v>0</v>
      </c>
      <c r="AO66" t="s">
        <v>147</v>
      </c>
      <c r="AP66" t="s">
        <v>101</v>
      </c>
      <c r="AQ66" s="13" t="s">
        <v>54</v>
      </c>
    </row>
    <row r="67" spans="1:43">
      <c r="A67" s="2" t="s">
        <v>171</v>
      </c>
      <c r="C67" s="1" t="s">
        <v>172</v>
      </c>
      <c r="D67" t="s">
        <v>173</v>
      </c>
      <c r="E67" t="s">
        <v>174</v>
      </c>
      <c r="F67">
        <v>5</v>
      </c>
      <c r="G67">
        <v>0</v>
      </c>
      <c r="H67">
        <f>F67*AE67</f>
        <v>0</v>
      </c>
      <c r="I67">
        <f>J67-H67</f>
        <v>0</v>
      </c>
      <c r="J67">
        <f>F67*G67</f>
        <v>0</v>
      </c>
      <c r="K67">
        <v>2.4000000000000001E-4</v>
      </c>
      <c r="L67">
        <f>F67*K67</f>
        <v>1.2000000000000001E-3</v>
      </c>
      <c r="M67" t="s">
        <v>51</v>
      </c>
      <c r="N67">
        <v>1</v>
      </c>
      <c r="O67">
        <f>IF(N67=5,I67,0)</f>
        <v>0</v>
      </c>
      <c r="Z67">
        <f>IF(AD67=0,J67,0)</f>
        <v>0</v>
      </c>
      <c r="AA67">
        <f>IF(AD67=15,J67,0)</f>
        <v>0</v>
      </c>
      <c r="AB67">
        <f>IF(AD67=21,J67,0)</f>
        <v>0</v>
      </c>
      <c r="AD67">
        <v>12</v>
      </c>
      <c r="AE67">
        <f>G67*AG67</f>
        <v>0</v>
      </c>
      <c r="AF67">
        <f>G67*(1-AG67)</f>
        <v>0</v>
      </c>
      <c r="AG67">
        <v>0.766272577996716</v>
      </c>
      <c r="AM67">
        <f>F67*AE67</f>
        <v>0</v>
      </c>
      <c r="AN67">
        <f>F67*AF67</f>
        <v>0</v>
      </c>
      <c r="AO67" t="s">
        <v>147</v>
      </c>
      <c r="AP67" t="s">
        <v>101</v>
      </c>
      <c r="AQ67" s="13" t="s">
        <v>54</v>
      </c>
    </row>
    <row r="68" spans="1:43">
      <c r="A68" s="2" t="s">
        <v>175</v>
      </c>
      <c r="C68" s="1" t="s">
        <v>176</v>
      </c>
      <c r="D68" t="s">
        <v>177</v>
      </c>
      <c r="E68" t="s">
        <v>99</v>
      </c>
      <c r="F68">
        <v>2</v>
      </c>
      <c r="G68">
        <v>0</v>
      </c>
      <c r="H68">
        <f>F68*AE68</f>
        <v>0</v>
      </c>
      <c r="I68">
        <f>J68-H68</f>
        <v>0</v>
      </c>
      <c r="J68">
        <f>F68*G68</f>
        <v>0</v>
      </c>
      <c r="K68">
        <v>8.4999999999999995E-4</v>
      </c>
      <c r="L68">
        <f>F68*K68</f>
        <v>1.6999999999999999E-3</v>
      </c>
      <c r="M68" t="s">
        <v>51</v>
      </c>
      <c r="N68">
        <v>1</v>
      </c>
      <c r="O68">
        <f>IF(N68=5,I68,0)</f>
        <v>0</v>
      </c>
      <c r="Z68">
        <f>IF(AD68=0,J68,0)</f>
        <v>0</v>
      </c>
      <c r="AA68">
        <f>IF(AD68=15,J68,0)</f>
        <v>0</v>
      </c>
      <c r="AB68">
        <f>IF(AD68=21,J68,0)</f>
        <v>0</v>
      </c>
      <c r="AD68">
        <v>12</v>
      </c>
      <c r="AE68">
        <f>G68*AG68</f>
        <v>0</v>
      </c>
      <c r="AF68">
        <f>G68*(1-AG68)</f>
        <v>0</v>
      </c>
      <c r="AG68">
        <v>0.89444997706602103</v>
      </c>
      <c r="AM68">
        <f>F68*AE68</f>
        <v>0</v>
      </c>
      <c r="AN68">
        <f>F68*AF68</f>
        <v>0</v>
      </c>
      <c r="AO68" t="s">
        <v>147</v>
      </c>
      <c r="AP68" t="s">
        <v>101</v>
      </c>
      <c r="AQ68" s="13" t="s">
        <v>54</v>
      </c>
    </row>
    <row r="69" spans="1:43">
      <c r="A69" s="2" t="s">
        <v>178</v>
      </c>
      <c r="C69" s="1" t="s">
        <v>179</v>
      </c>
      <c r="D69" t="s">
        <v>180</v>
      </c>
      <c r="E69" t="s">
        <v>174</v>
      </c>
      <c r="F69">
        <v>1</v>
      </c>
      <c r="G69">
        <v>0</v>
      </c>
      <c r="H69">
        <f>F69*AE69</f>
        <v>0</v>
      </c>
      <c r="I69">
        <f>J69-H69</f>
        <v>0</v>
      </c>
      <c r="J69">
        <f>F69*G69</f>
        <v>0</v>
      </c>
      <c r="K69">
        <v>1.8400000000000001E-3</v>
      </c>
      <c r="L69">
        <f>F69*K69</f>
        <v>1.8400000000000001E-3</v>
      </c>
      <c r="M69" t="s">
        <v>51</v>
      </c>
      <c r="N69">
        <v>1</v>
      </c>
      <c r="O69">
        <f>IF(N69=5,I69,0)</f>
        <v>0</v>
      </c>
      <c r="Z69">
        <f>IF(AD69=0,J69,0)</f>
        <v>0</v>
      </c>
      <c r="AA69">
        <f>IF(AD69=15,J69,0)</f>
        <v>0</v>
      </c>
      <c r="AB69">
        <f>IF(AD69=21,J69,0)</f>
        <v>0</v>
      </c>
      <c r="AD69">
        <v>12</v>
      </c>
      <c r="AE69">
        <f>G69*AG69</f>
        <v>0</v>
      </c>
      <c r="AF69">
        <f>G69*(1-AG69)</f>
        <v>0</v>
      </c>
      <c r="AG69">
        <v>0.46077464788732392</v>
      </c>
      <c r="AM69">
        <f>F69*AE69</f>
        <v>0</v>
      </c>
      <c r="AN69">
        <f>F69*AF69</f>
        <v>0</v>
      </c>
      <c r="AO69" t="s">
        <v>147</v>
      </c>
      <c r="AP69" t="s">
        <v>101</v>
      </c>
      <c r="AQ69" s="13" t="s">
        <v>54</v>
      </c>
    </row>
    <row r="70" spans="1:43">
      <c r="A70" s="2" t="s">
        <v>181</v>
      </c>
      <c r="C70" s="1" t="s">
        <v>182</v>
      </c>
      <c r="D70" t="s">
        <v>183</v>
      </c>
      <c r="E70" t="s">
        <v>99</v>
      </c>
      <c r="F70">
        <v>1</v>
      </c>
      <c r="G70">
        <v>0</v>
      </c>
      <c r="H70">
        <f>F70*AE70</f>
        <v>0</v>
      </c>
      <c r="I70">
        <f>J70-H70</f>
        <v>0</v>
      </c>
      <c r="J70">
        <f>F70*G70</f>
        <v>0</v>
      </c>
      <c r="K70">
        <v>2.2599999999999999E-2</v>
      </c>
      <c r="L70">
        <f>F70*K70</f>
        <v>2.2599999999999999E-2</v>
      </c>
      <c r="M70" t="s">
        <v>51</v>
      </c>
      <c r="N70">
        <v>1</v>
      </c>
      <c r="O70">
        <f>IF(N70=5,I70,0)</f>
        <v>0</v>
      </c>
      <c r="Z70">
        <f>IF(AD70=0,J70,0)</f>
        <v>0</v>
      </c>
      <c r="AA70">
        <f>IF(AD70=15,J70,0)</f>
        <v>0</v>
      </c>
      <c r="AB70">
        <f>IF(AD70=21,J70,0)</f>
        <v>0</v>
      </c>
      <c r="AD70">
        <v>12</v>
      </c>
      <c r="AE70">
        <f>G70*AG70</f>
        <v>0</v>
      </c>
      <c r="AF70">
        <f>G70*(1-AG70)</f>
        <v>0</v>
      </c>
      <c r="AG70">
        <v>1</v>
      </c>
      <c r="AM70">
        <f>F70*AE70</f>
        <v>0</v>
      </c>
      <c r="AN70">
        <f>F70*AF70</f>
        <v>0</v>
      </c>
      <c r="AO70" t="s">
        <v>147</v>
      </c>
      <c r="AP70" t="s">
        <v>101</v>
      </c>
      <c r="AQ70" s="13" t="s">
        <v>54</v>
      </c>
    </row>
    <row r="71" spans="1:43" ht="12.75" customHeight="1">
      <c r="C71" s="17" t="s">
        <v>60</v>
      </c>
      <c r="D71" s="66" t="s">
        <v>184</v>
      </c>
      <c r="E71" s="66"/>
      <c r="F71" s="66"/>
      <c r="G71" s="66"/>
      <c r="H71" s="66"/>
      <c r="I71" s="66"/>
      <c r="J71" s="66"/>
      <c r="K71" s="66"/>
      <c r="L71" s="66"/>
      <c r="M71" s="66"/>
    </row>
    <row r="72" spans="1:43">
      <c r="A72" s="2" t="s">
        <v>185</v>
      </c>
      <c r="C72" s="1" t="s">
        <v>186</v>
      </c>
      <c r="D72" t="s">
        <v>187</v>
      </c>
      <c r="E72" t="s">
        <v>174</v>
      </c>
      <c r="F72">
        <v>1</v>
      </c>
      <c r="G72">
        <v>0</v>
      </c>
      <c r="H72">
        <f>F72*AE72</f>
        <v>0</v>
      </c>
      <c r="I72">
        <f>J72-H72</f>
        <v>0</v>
      </c>
      <c r="J72">
        <f>F72*G72</f>
        <v>0</v>
      </c>
      <c r="K72">
        <v>1.521E-2</v>
      </c>
      <c r="L72">
        <f>F72*K72</f>
        <v>1.521E-2</v>
      </c>
      <c r="M72" t="s">
        <v>51</v>
      </c>
      <c r="N72">
        <v>1</v>
      </c>
      <c r="O72">
        <f>IF(N72=5,I72,0)</f>
        <v>0</v>
      </c>
      <c r="Z72">
        <f>IF(AD72=0,J72,0)</f>
        <v>0</v>
      </c>
      <c r="AA72">
        <f>IF(AD72=15,J72,0)</f>
        <v>0</v>
      </c>
      <c r="AB72">
        <f>IF(AD72=21,J72,0)</f>
        <v>0</v>
      </c>
      <c r="AD72">
        <v>12</v>
      </c>
      <c r="AE72">
        <f>G72*AG72</f>
        <v>0</v>
      </c>
      <c r="AF72">
        <f>G72*(1-AG72)</f>
        <v>0</v>
      </c>
      <c r="AG72">
        <v>0.80202941176470588</v>
      </c>
      <c r="AM72">
        <f>F72*AE72</f>
        <v>0</v>
      </c>
      <c r="AN72">
        <f>F72*AF72</f>
        <v>0</v>
      </c>
      <c r="AO72" t="s">
        <v>147</v>
      </c>
      <c r="AP72" t="s">
        <v>101</v>
      </c>
      <c r="AQ72" s="13" t="s">
        <v>54</v>
      </c>
    </row>
    <row r="73" spans="1:43">
      <c r="A73" s="2" t="s">
        <v>188</v>
      </c>
      <c r="C73" s="1" t="s">
        <v>189</v>
      </c>
      <c r="D73" t="s">
        <v>190</v>
      </c>
      <c r="E73" t="s">
        <v>174</v>
      </c>
      <c r="F73">
        <v>1</v>
      </c>
      <c r="G73">
        <v>0</v>
      </c>
      <c r="H73">
        <f>F73*AE73</f>
        <v>0</v>
      </c>
      <c r="I73">
        <f>J73-H73</f>
        <v>0</v>
      </c>
      <c r="J73">
        <f>F73*G73</f>
        <v>0</v>
      </c>
      <c r="K73">
        <v>1.401E-2</v>
      </c>
      <c r="L73">
        <f>F73*K73</f>
        <v>1.401E-2</v>
      </c>
      <c r="M73" t="s">
        <v>51</v>
      </c>
      <c r="N73">
        <v>1</v>
      </c>
      <c r="O73">
        <f>IF(N73=5,I73,0)</f>
        <v>0</v>
      </c>
      <c r="Z73">
        <f>IF(AD73=0,J73,0)</f>
        <v>0</v>
      </c>
      <c r="AA73">
        <f>IF(AD73=15,J73,0)</f>
        <v>0</v>
      </c>
      <c r="AB73">
        <f>IF(AD73=21,J73,0)</f>
        <v>0</v>
      </c>
      <c r="AD73">
        <v>12</v>
      </c>
      <c r="AE73">
        <f>G73*AG73</f>
        <v>0</v>
      </c>
      <c r="AF73">
        <f>G73*(1-AG73)</f>
        <v>0</v>
      </c>
      <c r="AG73">
        <v>0.72928336380255943</v>
      </c>
      <c r="AM73">
        <f>F73*AE73</f>
        <v>0</v>
      </c>
      <c r="AN73">
        <f>F73*AF73</f>
        <v>0</v>
      </c>
      <c r="AO73" t="s">
        <v>147</v>
      </c>
      <c r="AP73" t="s">
        <v>101</v>
      </c>
      <c r="AQ73" s="13" t="s">
        <v>54</v>
      </c>
    </row>
    <row r="74" spans="1:43">
      <c r="A74" s="18"/>
      <c r="B74" s="19"/>
      <c r="C74" s="19" t="s">
        <v>191</v>
      </c>
      <c r="D74" s="13" t="s">
        <v>192</v>
      </c>
      <c r="E74" s="13"/>
      <c r="F74" s="13"/>
      <c r="G74" s="13"/>
      <c r="H74" s="13">
        <f>SUM(H75:H118)</f>
        <v>0</v>
      </c>
      <c r="I74" s="13">
        <f>SUM(I75:I118)</f>
        <v>0</v>
      </c>
      <c r="J74" s="13">
        <f>H74+I74</f>
        <v>0</v>
      </c>
      <c r="K74" s="13"/>
      <c r="L74" s="13">
        <f>SUM(L75:L118)</f>
        <v>0.50206915000000008</v>
      </c>
      <c r="M74" s="13"/>
      <c r="P74" s="13">
        <f>IF(Q74="PR",J74,SUM(O75:O118))</f>
        <v>0</v>
      </c>
      <c r="Q74" s="13" t="s">
        <v>95</v>
      </c>
      <c r="R74" s="13">
        <f>IF(Q74="HS",H74,0)</f>
        <v>0</v>
      </c>
      <c r="S74" s="13">
        <f>IF(Q74="HS",I74-P74,0)</f>
        <v>0</v>
      </c>
      <c r="T74" s="13">
        <f>IF(Q74="PS",H74,0)</f>
        <v>0</v>
      </c>
      <c r="U74" s="13">
        <f>IF(Q74="PS",I74-P74,0)</f>
        <v>0</v>
      </c>
      <c r="V74" s="13">
        <f>IF(Q74="MP",H74,0)</f>
        <v>0</v>
      </c>
      <c r="W74" s="13">
        <f>IF(Q74="MP",I74-P74,0)</f>
        <v>0</v>
      </c>
      <c r="X74" s="13">
        <f>IF(Q74="OM",H74,0)</f>
        <v>0</v>
      </c>
      <c r="Y74" s="13">
        <v>771</v>
      </c>
      <c r="AI74">
        <f>SUM(Z75:Z118)</f>
        <v>0</v>
      </c>
      <c r="AJ74">
        <f>SUM(AA75:AA118)</f>
        <v>0</v>
      </c>
      <c r="AK74">
        <f>SUM(AB75:AB118)</f>
        <v>0</v>
      </c>
    </row>
    <row r="75" spans="1:43">
      <c r="A75" s="2" t="s">
        <v>193</v>
      </c>
      <c r="C75" s="1" t="s">
        <v>194</v>
      </c>
      <c r="D75" t="s">
        <v>195</v>
      </c>
      <c r="E75" t="s">
        <v>50</v>
      </c>
      <c r="F75">
        <v>6.98</v>
      </c>
      <c r="G75">
        <v>0</v>
      </c>
      <c r="H75">
        <f>F75*AE75</f>
        <v>0</v>
      </c>
      <c r="I75">
        <f>J75-H75</f>
        <v>0</v>
      </c>
      <c r="J75">
        <f>F75*G75</f>
        <v>0</v>
      </c>
      <c r="K75">
        <v>0</v>
      </c>
      <c r="L75">
        <f>F75*K75</f>
        <v>0</v>
      </c>
      <c r="M75" t="s">
        <v>51</v>
      </c>
      <c r="N75">
        <v>1</v>
      </c>
      <c r="O75">
        <f>IF(N75=5,I75,0)</f>
        <v>0</v>
      </c>
      <c r="Z75">
        <f>IF(AD75=0,J75,0)</f>
        <v>0</v>
      </c>
      <c r="AA75">
        <f>IF(AD75=15,J75,0)</f>
        <v>0</v>
      </c>
      <c r="AB75">
        <f>IF(AD75=21,J75,0)</f>
        <v>0</v>
      </c>
      <c r="AD75">
        <v>12</v>
      </c>
      <c r="AE75">
        <f>G75*AG75</f>
        <v>0</v>
      </c>
      <c r="AF75">
        <f>G75*(1-AG75)</f>
        <v>0</v>
      </c>
      <c r="AG75">
        <v>0</v>
      </c>
      <c r="AM75">
        <f>F75*AE75</f>
        <v>0</v>
      </c>
      <c r="AN75">
        <f>F75*AF75</f>
        <v>0</v>
      </c>
      <c r="AO75" t="s">
        <v>196</v>
      </c>
      <c r="AP75" t="s">
        <v>197</v>
      </c>
      <c r="AQ75" s="13" t="s">
        <v>54</v>
      </c>
    </row>
    <row r="76" spans="1:43">
      <c r="D76" s="14" t="s">
        <v>86</v>
      </c>
      <c r="E76" s="14"/>
      <c r="F76" s="14">
        <v>6.98</v>
      </c>
    </row>
    <row r="77" spans="1:43">
      <c r="A77" s="2" t="s">
        <v>198</v>
      </c>
      <c r="C77" s="1" t="s">
        <v>199</v>
      </c>
      <c r="D77" t="s">
        <v>200</v>
      </c>
      <c r="E77" t="s">
        <v>201</v>
      </c>
      <c r="F77">
        <v>314.10000000000002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1E-3</v>
      </c>
      <c r="L77">
        <f>F77*K77</f>
        <v>0.31410000000000005</v>
      </c>
      <c r="M77" t="s">
        <v>51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12</v>
      </c>
      <c r="AE77">
        <f>G77*AG77</f>
        <v>0</v>
      </c>
      <c r="AF77">
        <f>G77*(1-AG77)</f>
        <v>0</v>
      </c>
      <c r="AG77">
        <v>1</v>
      </c>
      <c r="AM77">
        <f>F77*AE77</f>
        <v>0</v>
      </c>
      <c r="AN77">
        <f>F77*AF77</f>
        <v>0</v>
      </c>
      <c r="AO77" t="s">
        <v>196</v>
      </c>
      <c r="AP77" t="s">
        <v>197</v>
      </c>
      <c r="AQ77" s="13" t="s">
        <v>54</v>
      </c>
    </row>
    <row r="78" spans="1:43">
      <c r="D78" s="14" t="s">
        <v>202</v>
      </c>
      <c r="E78" s="14"/>
      <c r="F78" s="14">
        <v>274.05</v>
      </c>
    </row>
    <row r="79" spans="1:43">
      <c r="D79" s="14" t="s">
        <v>203</v>
      </c>
      <c r="E79" s="14"/>
      <c r="F79" s="14">
        <v>314.10000000000002</v>
      </c>
    </row>
    <row r="80" spans="1:43" ht="25.5" customHeight="1">
      <c r="C80" s="17" t="s">
        <v>60</v>
      </c>
      <c r="D80" s="66" t="s">
        <v>204</v>
      </c>
      <c r="E80" s="66"/>
      <c r="F80" s="66"/>
      <c r="G80" s="66"/>
      <c r="H80" s="66"/>
      <c r="I80" s="66"/>
      <c r="J80" s="66"/>
      <c r="K80" s="66"/>
      <c r="L80" s="66"/>
      <c r="M80" s="66"/>
    </row>
    <row r="81" spans="1:43">
      <c r="A81" s="2" t="s">
        <v>205</v>
      </c>
      <c r="C81" s="1" t="s">
        <v>206</v>
      </c>
      <c r="D81" t="s">
        <v>207</v>
      </c>
      <c r="E81" t="s">
        <v>50</v>
      </c>
      <c r="F81">
        <v>6.98</v>
      </c>
      <c r="G81">
        <v>0</v>
      </c>
      <c r="H81">
        <f>F81*AE81</f>
        <v>0</v>
      </c>
      <c r="I81">
        <f>J81-H81</f>
        <v>0</v>
      </c>
      <c r="J81">
        <f>F81*G81</f>
        <v>0</v>
      </c>
      <c r="K81">
        <v>0</v>
      </c>
      <c r="L81">
        <f>F81*K81</f>
        <v>0</v>
      </c>
      <c r="M81" t="s">
        <v>51</v>
      </c>
      <c r="N81">
        <v>1</v>
      </c>
      <c r="O81">
        <f>IF(N81=5,I81,0)</f>
        <v>0</v>
      </c>
      <c r="Z81">
        <f>IF(AD81=0,J81,0)</f>
        <v>0</v>
      </c>
      <c r="AA81">
        <f>IF(AD81=15,J81,0)</f>
        <v>0</v>
      </c>
      <c r="AB81">
        <f>IF(AD81=21,J81,0)</f>
        <v>0</v>
      </c>
      <c r="AD81">
        <v>12</v>
      </c>
      <c r="AE81">
        <f>G81*AG81</f>
        <v>0</v>
      </c>
      <c r="AF81">
        <f>G81*(1-AG81)</f>
        <v>0</v>
      </c>
      <c r="AG81">
        <v>0</v>
      </c>
      <c r="AM81">
        <f>F81*AE81</f>
        <v>0</v>
      </c>
      <c r="AN81">
        <f>F81*AF81</f>
        <v>0</v>
      </c>
      <c r="AO81" t="s">
        <v>196</v>
      </c>
      <c r="AP81" t="s">
        <v>197</v>
      </c>
      <c r="AQ81" s="13" t="s">
        <v>54</v>
      </c>
    </row>
    <row r="82" spans="1:43" ht="25.5" customHeight="1">
      <c r="C82" s="17" t="s">
        <v>60</v>
      </c>
      <c r="D82" s="66" t="s">
        <v>208</v>
      </c>
      <c r="E82" s="66"/>
      <c r="F82" s="66"/>
      <c r="G82" s="66"/>
      <c r="H82" s="66"/>
      <c r="I82" s="66"/>
      <c r="J82" s="66"/>
      <c r="K82" s="66"/>
      <c r="L82" s="66"/>
      <c r="M82" s="66"/>
    </row>
    <row r="83" spans="1:43">
      <c r="A83" s="2" t="s">
        <v>209</v>
      </c>
      <c r="C83" s="1" t="s">
        <v>210</v>
      </c>
      <c r="D83" t="s">
        <v>211</v>
      </c>
      <c r="E83" t="s">
        <v>50</v>
      </c>
      <c r="F83">
        <v>6.98</v>
      </c>
      <c r="G83">
        <v>0</v>
      </c>
      <c r="H83">
        <f>F83*AE83</f>
        <v>0</v>
      </c>
      <c r="I83">
        <f>J83-H83</f>
        <v>0</v>
      </c>
      <c r="J83">
        <f>F83*G83</f>
        <v>0</v>
      </c>
      <c r="K83">
        <v>0</v>
      </c>
      <c r="L83">
        <f>F83*K83</f>
        <v>0</v>
      </c>
      <c r="M83" t="s">
        <v>51</v>
      </c>
      <c r="N83">
        <v>1</v>
      </c>
      <c r="O83">
        <f>IF(N83=5,I83,0)</f>
        <v>0</v>
      </c>
      <c r="Z83">
        <f>IF(AD83=0,J83,0)</f>
        <v>0</v>
      </c>
      <c r="AA83">
        <f>IF(AD83=15,J83,0)</f>
        <v>0</v>
      </c>
      <c r="AB83">
        <f>IF(AD83=21,J83,0)</f>
        <v>0</v>
      </c>
      <c r="AD83">
        <v>12</v>
      </c>
      <c r="AE83">
        <f>G83*AG83</f>
        <v>0</v>
      </c>
      <c r="AF83">
        <f>G83*(1-AG83)</f>
        <v>0</v>
      </c>
      <c r="AG83">
        <v>0</v>
      </c>
      <c r="AM83">
        <f>F83*AE83</f>
        <v>0</v>
      </c>
      <c r="AN83">
        <f>F83*AF83</f>
        <v>0</v>
      </c>
      <c r="AO83" t="s">
        <v>196</v>
      </c>
      <c r="AP83" t="s">
        <v>197</v>
      </c>
      <c r="AQ83" s="13" t="s">
        <v>54</v>
      </c>
    </row>
    <row r="84" spans="1:43" ht="12.75" customHeight="1">
      <c r="C84" s="17" t="s">
        <v>60</v>
      </c>
      <c r="D84" s="66" t="s">
        <v>212</v>
      </c>
      <c r="E84" s="66"/>
      <c r="F84" s="66"/>
      <c r="G84" s="66"/>
      <c r="H84" s="66"/>
      <c r="I84" s="66"/>
      <c r="J84" s="66"/>
      <c r="K84" s="66"/>
      <c r="L84" s="66"/>
      <c r="M84" s="66"/>
    </row>
    <row r="85" spans="1:43">
      <c r="A85" s="2" t="s">
        <v>213</v>
      </c>
      <c r="C85" s="1" t="s">
        <v>214</v>
      </c>
      <c r="D85" t="s">
        <v>215</v>
      </c>
      <c r="E85" t="s">
        <v>216</v>
      </c>
      <c r="F85">
        <v>1.7450000000000001</v>
      </c>
      <c r="G85">
        <v>0</v>
      </c>
      <c r="H85">
        <f>F85*AE85</f>
        <v>0</v>
      </c>
      <c r="I85">
        <f>J85-H85</f>
        <v>0</v>
      </c>
      <c r="J85">
        <f>F85*G85</f>
        <v>0</v>
      </c>
      <c r="K85">
        <v>9.5E-4</v>
      </c>
      <c r="L85">
        <f>F85*K85</f>
        <v>1.6577500000000002E-3</v>
      </c>
      <c r="M85" t="s">
        <v>51</v>
      </c>
      <c r="N85">
        <v>1</v>
      </c>
      <c r="O85">
        <f>IF(N85=5,I85,0)</f>
        <v>0</v>
      </c>
      <c r="Z85">
        <f>IF(AD85=0,J85,0)</f>
        <v>0</v>
      </c>
      <c r="AA85">
        <f>IF(AD85=15,J85,0)</f>
        <v>0</v>
      </c>
      <c r="AB85">
        <f>IF(AD85=21,J85,0)</f>
        <v>0</v>
      </c>
      <c r="AD85">
        <v>12</v>
      </c>
      <c r="AE85">
        <f>G85*AG85</f>
        <v>0</v>
      </c>
      <c r="AF85">
        <f>G85*(1-AG85)</f>
        <v>0</v>
      </c>
      <c r="AG85">
        <v>1</v>
      </c>
      <c r="AM85">
        <f>F85*AE85</f>
        <v>0</v>
      </c>
      <c r="AN85">
        <f>F85*AF85</f>
        <v>0</v>
      </c>
      <c r="AO85" t="s">
        <v>196</v>
      </c>
      <c r="AP85" t="s">
        <v>197</v>
      </c>
      <c r="AQ85" s="13" t="s">
        <v>54</v>
      </c>
    </row>
    <row r="86" spans="1:43">
      <c r="D86" s="14" t="s">
        <v>217</v>
      </c>
      <c r="E86" s="14"/>
      <c r="F86" s="14">
        <v>1.5225</v>
      </c>
    </row>
    <row r="87" spans="1:43">
      <c r="D87" s="14" t="s">
        <v>218</v>
      </c>
      <c r="E87" s="14"/>
      <c r="F87" s="14">
        <v>1.7450000000000001</v>
      </c>
    </row>
    <row r="88" spans="1:43">
      <c r="D88" s="14" t="s">
        <v>219</v>
      </c>
      <c r="E88" s="14"/>
      <c r="F88" s="14">
        <v>0.7157</v>
      </c>
    </row>
    <row r="89" spans="1:43">
      <c r="D89" s="14" t="s">
        <v>220</v>
      </c>
      <c r="E89" s="14"/>
      <c r="F89" s="14">
        <v>1.55</v>
      </c>
    </row>
    <row r="90" spans="1:43" ht="51" customHeight="1">
      <c r="C90" s="17" t="s">
        <v>60</v>
      </c>
      <c r="D90" s="66" t="s">
        <v>221</v>
      </c>
      <c r="E90" s="66"/>
      <c r="F90" s="66"/>
      <c r="G90" s="66"/>
      <c r="H90" s="66"/>
      <c r="I90" s="66"/>
      <c r="J90" s="66"/>
      <c r="K90" s="66"/>
      <c r="L90" s="66"/>
      <c r="M90" s="66"/>
    </row>
    <row r="91" spans="1:43">
      <c r="A91" s="2" t="s">
        <v>222</v>
      </c>
      <c r="C91" s="1" t="s">
        <v>223</v>
      </c>
      <c r="D91" t="s">
        <v>224</v>
      </c>
      <c r="E91" t="s">
        <v>50</v>
      </c>
      <c r="F91">
        <v>6.98</v>
      </c>
      <c r="G91">
        <v>0</v>
      </c>
      <c r="H91">
        <f>F91*AE91</f>
        <v>0</v>
      </c>
      <c r="I91">
        <f>J91-H91</f>
        <v>0</v>
      </c>
      <c r="J91">
        <f>F91*G91</f>
        <v>0</v>
      </c>
      <c r="K91">
        <v>0</v>
      </c>
      <c r="L91">
        <f>F91*K91</f>
        <v>0</v>
      </c>
      <c r="M91" t="s">
        <v>51</v>
      </c>
      <c r="N91">
        <v>1</v>
      </c>
      <c r="O91">
        <f>IF(N91=5,I91,0)</f>
        <v>0</v>
      </c>
      <c r="Z91">
        <f>IF(AD91=0,J91,0)</f>
        <v>0</v>
      </c>
      <c r="AA91">
        <f>IF(AD91=15,J91,0)</f>
        <v>0</v>
      </c>
      <c r="AB91">
        <f>IF(AD91=21,J91,0)</f>
        <v>0</v>
      </c>
      <c r="AD91">
        <v>12</v>
      </c>
      <c r="AE91">
        <f>G91*AG91</f>
        <v>0</v>
      </c>
      <c r="AF91">
        <f>G91*(1-AG91)</f>
        <v>0</v>
      </c>
      <c r="AG91">
        <v>0</v>
      </c>
      <c r="AM91">
        <f>F91*AE91</f>
        <v>0</v>
      </c>
      <c r="AN91">
        <f>F91*AF91</f>
        <v>0</v>
      </c>
      <c r="AO91" t="s">
        <v>196</v>
      </c>
      <c r="AP91" t="s">
        <v>197</v>
      </c>
      <c r="AQ91" s="13" t="s">
        <v>54</v>
      </c>
    </row>
    <row r="92" spans="1:43" ht="12.75" customHeight="1">
      <c r="C92" s="17" t="s">
        <v>60</v>
      </c>
      <c r="D92" s="66" t="s">
        <v>212</v>
      </c>
      <c r="E92" s="66"/>
      <c r="F92" s="66"/>
      <c r="G92" s="66"/>
      <c r="H92" s="66"/>
      <c r="I92" s="66"/>
      <c r="J92" s="66"/>
      <c r="K92" s="66"/>
      <c r="L92" s="66"/>
      <c r="M92" s="66"/>
    </row>
    <row r="93" spans="1:43">
      <c r="A93" s="2" t="s">
        <v>225</v>
      </c>
      <c r="C93" s="1" t="s">
        <v>226</v>
      </c>
      <c r="D93" t="s">
        <v>227</v>
      </c>
      <c r="E93" t="s">
        <v>201</v>
      </c>
      <c r="F93">
        <v>11.167999999999999</v>
      </c>
      <c r="G93">
        <v>0</v>
      </c>
      <c r="H93">
        <f>F93*AE93</f>
        <v>0</v>
      </c>
      <c r="I93">
        <f>J93-H93</f>
        <v>0</v>
      </c>
      <c r="J93">
        <f>F93*G93</f>
        <v>0</v>
      </c>
      <c r="K93">
        <v>1E-3</v>
      </c>
      <c r="L93">
        <f>F93*K93</f>
        <v>1.1167999999999999E-2</v>
      </c>
      <c r="M93" t="s">
        <v>51</v>
      </c>
      <c r="N93">
        <v>1</v>
      </c>
      <c r="O93">
        <f>IF(N93=5,I93,0)</f>
        <v>0</v>
      </c>
      <c r="Z93">
        <f>IF(AD93=0,J93,0)</f>
        <v>0</v>
      </c>
      <c r="AA93">
        <f>IF(AD93=15,J93,0)</f>
        <v>0</v>
      </c>
      <c r="AB93">
        <f>IF(AD93=21,J93,0)</f>
        <v>0</v>
      </c>
      <c r="AD93">
        <v>12</v>
      </c>
      <c r="AE93">
        <f>G93*AG93</f>
        <v>0</v>
      </c>
      <c r="AF93">
        <f>G93*(1-AG93)</f>
        <v>0</v>
      </c>
      <c r="AG93">
        <v>1</v>
      </c>
      <c r="AM93">
        <f>F93*AE93</f>
        <v>0</v>
      </c>
      <c r="AN93">
        <f>F93*AF93</f>
        <v>0</v>
      </c>
      <c r="AO93" t="s">
        <v>196</v>
      </c>
      <c r="AP93" t="s">
        <v>197</v>
      </c>
      <c r="AQ93" s="13" t="s">
        <v>54</v>
      </c>
    </row>
    <row r="94" spans="1:43">
      <c r="D94" s="14" t="s">
        <v>228</v>
      </c>
      <c r="E94" s="14"/>
      <c r="F94" s="14">
        <v>9.7439999999999998</v>
      </c>
    </row>
    <row r="95" spans="1:43">
      <c r="D95" s="14" t="s">
        <v>229</v>
      </c>
      <c r="E95" s="14"/>
      <c r="F95" s="14">
        <v>11.167999999999999</v>
      </c>
    </row>
    <row r="96" spans="1:43">
      <c r="D96" s="14" t="s">
        <v>230</v>
      </c>
      <c r="E96" s="14"/>
      <c r="F96" s="14">
        <v>4.5804799999999997</v>
      </c>
    </row>
    <row r="97" spans="1:43">
      <c r="D97" s="14" t="s">
        <v>231</v>
      </c>
      <c r="E97" s="14"/>
      <c r="F97" s="14">
        <v>9.92</v>
      </c>
    </row>
    <row r="98" spans="1:43" ht="63.75" customHeight="1">
      <c r="C98" s="17" t="s">
        <v>60</v>
      </c>
      <c r="D98" s="66" t="s">
        <v>232</v>
      </c>
      <c r="E98" s="66"/>
      <c r="F98" s="66"/>
      <c r="G98" s="66"/>
      <c r="H98" s="66"/>
      <c r="I98" s="66"/>
      <c r="J98" s="66"/>
      <c r="K98" s="66"/>
      <c r="L98" s="66"/>
      <c r="M98" s="66"/>
    </row>
    <row r="99" spans="1:43">
      <c r="A99" s="2" t="s">
        <v>233</v>
      </c>
      <c r="C99" s="1" t="s">
        <v>234</v>
      </c>
      <c r="D99" t="s">
        <v>235</v>
      </c>
      <c r="E99" t="s">
        <v>65</v>
      </c>
      <c r="F99">
        <v>40.28</v>
      </c>
      <c r="G99">
        <v>0</v>
      </c>
      <c r="H99">
        <f>F99*AE99</f>
        <v>0</v>
      </c>
      <c r="I99">
        <f>J99-H99</f>
        <v>0</v>
      </c>
      <c r="J99">
        <f>F99*G99</f>
        <v>0</v>
      </c>
      <c r="K99">
        <v>0</v>
      </c>
      <c r="L99">
        <f>F99*K99</f>
        <v>0</v>
      </c>
      <c r="M99" t="s">
        <v>51</v>
      </c>
      <c r="N99">
        <v>1</v>
      </c>
      <c r="O99">
        <f>IF(N99=5,I99,0)</f>
        <v>0</v>
      </c>
      <c r="Z99">
        <f>IF(AD99=0,J99,0)</f>
        <v>0</v>
      </c>
      <c r="AA99">
        <f>IF(AD99=15,J99,0)</f>
        <v>0</v>
      </c>
      <c r="AB99">
        <f>IF(AD99=21,J99,0)</f>
        <v>0</v>
      </c>
      <c r="AD99">
        <v>12</v>
      </c>
      <c r="AE99">
        <f>G99*AG99</f>
        <v>0</v>
      </c>
      <c r="AF99">
        <f>G99*(1-AG99)</f>
        <v>0</v>
      </c>
      <c r="AG99">
        <v>0</v>
      </c>
      <c r="AM99">
        <f>F99*AE99</f>
        <v>0</v>
      </c>
      <c r="AN99">
        <f>F99*AF99</f>
        <v>0</v>
      </c>
      <c r="AO99" t="s">
        <v>196</v>
      </c>
      <c r="AP99" t="s">
        <v>197</v>
      </c>
      <c r="AQ99" s="13" t="s">
        <v>54</v>
      </c>
    </row>
    <row r="100" spans="1:43">
      <c r="D100" s="14" t="s">
        <v>236</v>
      </c>
      <c r="E100" s="14"/>
      <c r="F100" s="14">
        <v>9.1180000000000003</v>
      </c>
    </row>
    <row r="101" spans="1:43">
      <c r="D101" s="14" t="s">
        <v>237</v>
      </c>
      <c r="E101" s="14"/>
      <c r="F101" s="14">
        <v>8</v>
      </c>
    </row>
    <row r="102" spans="1:43">
      <c r="D102" s="14" t="s">
        <v>238</v>
      </c>
      <c r="E102" s="14"/>
      <c r="F102" s="14">
        <v>16.28</v>
      </c>
    </row>
    <row r="103" spans="1:43">
      <c r="D103" s="14" t="s">
        <v>239</v>
      </c>
      <c r="E103" s="14"/>
      <c r="F103" s="14">
        <v>24</v>
      </c>
    </row>
    <row r="104" spans="1:43">
      <c r="D104" s="14" t="s">
        <v>240</v>
      </c>
      <c r="E104" s="14"/>
      <c r="F104" s="14">
        <v>10.039999999999999</v>
      </c>
    </row>
    <row r="105" spans="1:43">
      <c r="D105" s="14" t="s">
        <v>241</v>
      </c>
      <c r="E105" s="14"/>
      <c r="F105" s="14">
        <v>16</v>
      </c>
    </row>
    <row r="106" spans="1:43">
      <c r="D106" s="14" t="s">
        <v>242</v>
      </c>
      <c r="E106" s="14"/>
      <c r="F106" s="14">
        <v>20.399999999999999</v>
      </c>
    </row>
    <row r="107" spans="1:43">
      <c r="D107" s="14" t="s">
        <v>243</v>
      </c>
      <c r="E107" s="14"/>
      <c r="F107" s="14">
        <v>32</v>
      </c>
    </row>
    <row r="108" spans="1:43" ht="12.75" customHeight="1">
      <c r="C108" s="17" t="s">
        <v>60</v>
      </c>
      <c r="D108" s="66" t="s">
        <v>212</v>
      </c>
      <c r="E108" s="66"/>
      <c r="F108" s="66"/>
      <c r="G108" s="66"/>
      <c r="H108" s="66"/>
      <c r="I108" s="66"/>
      <c r="J108" s="66"/>
      <c r="K108" s="66"/>
      <c r="L108" s="66"/>
      <c r="M108" s="66"/>
    </row>
    <row r="109" spans="1:43">
      <c r="A109" s="2" t="s">
        <v>244</v>
      </c>
      <c r="C109" s="1" t="s">
        <v>245</v>
      </c>
      <c r="D109" t="s">
        <v>246</v>
      </c>
      <c r="E109" t="s">
        <v>65</v>
      </c>
      <c r="F109">
        <v>41</v>
      </c>
      <c r="G109">
        <v>0</v>
      </c>
      <c r="H109">
        <f>F109*AE109</f>
        <v>0</v>
      </c>
      <c r="I109">
        <f>J109-H109</f>
        <v>0</v>
      </c>
      <c r="J109">
        <f>F109*G109</f>
        <v>0</v>
      </c>
      <c r="K109">
        <v>2.9999999999999997E-4</v>
      </c>
      <c r="L109">
        <f>F109*K109</f>
        <v>1.2299999999999998E-2</v>
      </c>
      <c r="M109" t="s">
        <v>51</v>
      </c>
      <c r="N109">
        <v>1</v>
      </c>
      <c r="O109">
        <f>IF(N109=5,I109,0)</f>
        <v>0</v>
      </c>
      <c r="Z109">
        <f>IF(AD109=0,J109,0)</f>
        <v>0</v>
      </c>
      <c r="AA109">
        <f>IF(AD109=15,J109,0)</f>
        <v>0</v>
      </c>
      <c r="AB109">
        <f>IF(AD109=21,J109,0)</f>
        <v>0</v>
      </c>
      <c r="AD109">
        <v>12</v>
      </c>
      <c r="AE109">
        <f>G109*AG109</f>
        <v>0</v>
      </c>
      <c r="AF109">
        <f>G109*(1-AG109)</f>
        <v>0</v>
      </c>
      <c r="AG109">
        <v>1</v>
      </c>
      <c r="AM109">
        <f>F109*AE109</f>
        <v>0</v>
      </c>
      <c r="AN109">
        <f>F109*AF109</f>
        <v>0</v>
      </c>
      <c r="AO109" t="s">
        <v>196</v>
      </c>
      <c r="AP109" t="s">
        <v>197</v>
      </c>
      <c r="AQ109" s="13" t="s">
        <v>54</v>
      </c>
    </row>
    <row r="110" spans="1:43" ht="12.75" customHeight="1">
      <c r="C110" s="17" t="s">
        <v>60</v>
      </c>
      <c r="D110" s="66" t="s">
        <v>247</v>
      </c>
      <c r="E110" s="66"/>
      <c r="F110" s="66"/>
      <c r="G110" s="66"/>
      <c r="H110" s="66"/>
      <c r="I110" s="66"/>
      <c r="J110" s="66"/>
      <c r="K110" s="66"/>
      <c r="L110" s="66"/>
      <c r="M110" s="66"/>
    </row>
    <row r="111" spans="1:43">
      <c r="A111" s="2" t="s">
        <v>248</v>
      </c>
      <c r="C111" s="1" t="s">
        <v>249</v>
      </c>
      <c r="D111" t="s">
        <v>250</v>
      </c>
      <c r="E111" t="s">
        <v>50</v>
      </c>
      <c r="F111">
        <v>6.98</v>
      </c>
      <c r="G111">
        <v>0</v>
      </c>
      <c r="H111">
        <f>F111*AE111</f>
        <v>0</v>
      </c>
      <c r="I111">
        <f>J111-H111</f>
        <v>0</v>
      </c>
      <c r="J111">
        <f>F111*G111</f>
        <v>0</v>
      </c>
      <c r="K111">
        <v>2.1000000000000001E-4</v>
      </c>
      <c r="L111">
        <f>F111*K111</f>
        <v>1.4658000000000002E-3</v>
      </c>
      <c r="M111" t="s">
        <v>51</v>
      </c>
      <c r="N111">
        <v>1</v>
      </c>
      <c r="O111">
        <f>IF(N111=5,I111,0)</f>
        <v>0</v>
      </c>
      <c r="Z111">
        <f>IF(AD111=0,J111,0)</f>
        <v>0</v>
      </c>
      <c r="AA111">
        <f>IF(AD111=15,J111,0)</f>
        <v>0</v>
      </c>
      <c r="AB111">
        <f>IF(AD111=21,J111,0)</f>
        <v>0</v>
      </c>
      <c r="AD111">
        <v>12</v>
      </c>
      <c r="AE111">
        <f>G111*AG111</f>
        <v>0</v>
      </c>
      <c r="AF111">
        <f>G111*(1-AG111)</f>
        <v>0</v>
      </c>
      <c r="AG111">
        <v>0.47242647058823528</v>
      </c>
      <c r="AM111">
        <f>F111*AE111</f>
        <v>0</v>
      </c>
      <c r="AN111">
        <f>F111*AF111</f>
        <v>0</v>
      </c>
      <c r="AO111" t="s">
        <v>196</v>
      </c>
      <c r="AP111" t="s">
        <v>197</v>
      </c>
      <c r="AQ111" s="13" t="s">
        <v>54</v>
      </c>
    </row>
    <row r="112" spans="1:43" ht="12.75" customHeight="1">
      <c r="C112" s="17" t="s">
        <v>60</v>
      </c>
      <c r="D112" s="66" t="s">
        <v>251</v>
      </c>
      <c r="E112" s="66"/>
      <c r="F112" s="66"/>
      <c r="G112" s="66"/>
      <c r="H112" s="66"/>
      <c r="I112" s="66"/>
      <c r="J112" s="66"/>
      <c r="K112" s="66"/>
      <c r="L112" s="66"/>
      <c r="M112" s="66"/>
    </row>
    <row r="113" spans="1:43">
      <c r="A113" s="2" t="s">
        <v>252</v>
      </c>
      <c r="C113" s="1" t="s">
        <v>253</v>
      </c>
      <c r="D113" t="s">
        <v>254</v>
      </c>
      <c r="E113" t="s">
        <v>50</v>
      </c>
      <c r="F113">
        <v>6.98</v>
      </c>
      <c r="G113">
        <v>0</v>
      </c>
      <c r="H113">
        <f>F113*AE113</f>
        <v>0</v>
      </c>
      <c r="I113">
        <f>J113-H113</f>
        <v>0</v>
      </c>
      <c r="J113">
        <f>F113*G113</f>
        <v>0</v>
      </c>
      <c r="K113">
        <v>8.0000000000000007E-5</v>
      </c>
      <c r="L113">
        <f>F113*K113</f>
        <v>5.5840000000000013E-4</v>
      </c>
      <c r="M113" t="s">
        <v>51</v>
      </c>
      <c r="N113">
        <v>1</v>
      </c>
      <c r="O113">
        <f>IF(N113=5,I113,0)</f>
        <v>0</v>
      </c>
      <c r="Z113">
        <f>IF(AD113=0,J113,0)</f>
        <v>0</v>
      </c>
      <c r="AA113">
        <f>IF(AD113=15,J113,0)</f>
        <v>0</v>
      </c>
      <c r="AB113">
        <f>IF(AD113=21,J113,0)</f>
        <v>0</v>
      </c>
      <c r="AD113">
        <v>12</v>
      </c>
      <c r="AE113">
        <f>G113*AG113</f>
        <v>0</v>
      </c>
      <c r="AF113">
        <f>G113*(1-AG113)</f>
        <v>0</v>
      </c>
      <c r="AG113">
        <v>0.56842105263157894</v>
      </c>
      <c r="AM113">
        <f>F113*AE113</f>
        <v>0</v>
      </c>
      <c r="AN113">
        <f>F113*AF113</f>
        <v>0</v>
      </c>
      <c r="AO113" t="s">
        <v>196</v>
      </c>
      <c r="AP113" t="s">
        <v>197</v>
      </c>
      <c r="AQ113" s="13" t="s">
        <v>54</v>
      </c>
    </row>
    <row r="114" spans="1:43" ht="12.75" customHeight="1">
      <c r="C114" s="17" t="s">
        <v>60</v>
      </c>
      <c r="D114" s="66" t="s">
        <v>255</v>
      </c>
      <c r="E114" s="66"/>
      <c r="F114" s="66"/>
      <c r="G114" s="66"/>
      <c r="H114" s="66"/>
      <c r="I114" s="66"/>
      <c r="J114" s="66"/>
      <c r="K114" s="66"/>
      <c r="L114" s="66"/>
      <c r="M114" s="66"/>
    </row>
    <row r="115" spans="1:43">
      <c r="A115" s="2" t="s">
        <v>256</v>
      </c>
      <c r="C115" s="1" t="s">
        <v>257</v>
      </c>
      <c r="D115" t="s">
        <v>258</v>
      </c>
      <c r="E115" t="s">
        <v>79</v>
      </c>
      <c r="F115">
        <v>0.50209999999999999</v>
      </c>
      <c r="G115">
        <v>0</v>
      </c>
      <c r="H115">
        <f>F115*AE115</f>
        <v>0</v>
      </c>
      <c r="I115">
        <f>J115-H115</f>
        <v>0</v>
      </c>
      <c r="J115">
        <f>F115*G115</f>
        <v>0</v>
      </c>
      <c r="K115">
        <v>0</v>
      </c>
      <c r="L115">
        <f>F115*K115</f>
        <v>0</v>
      </c>
      <c r="M115" t="s">
        <v>51</v>
      </c>
      <c r="N115">
        <v>5</v>
      </c>
      <c r="O115">
        <f>IF(N115=5,I115,0)</f>
        <v>0</v>
      </c>
      <c r="Z115">
        <f>IF(AD115=0,J115,0)</f>
        <v>0</v>
      </c>
      <c r="AA115">
        <f>IF(AD115=15,J115,0)</f>
        <v>0</v>
      </c>
      <c r="AB115">
        <f>IF(AD115=21,J115,0)</f>
        <v>0</v>
      </c>
      <c r="AD115">
        <v>12</v>
      </c>
      <c r="AE115">
        <f>G115*AG115</f>
        <v>0</v>
      </c>
      <c r="AF115">
        <f>G115*(1-AG115)</f>
        <v>0</v>
      </c>
      <c r="AG115">
        <v>0</v>
      </c>
      <c r="AM115">
        <f>F115*AE115</f>
        <v>0</v>
      </c>
      <c r="AN115">
        <f>F115*AF115</f>
        <v>0</v>
      </c>
      <c r="AO115" t="s">
        <v>196</v>
      </c>
      <c r="AP115" t="s">
        <v>197</v>
      </c>
      <c r="AQ115" s="13" t="s">
        <v>54</v>
      </c>
    </row>
    <row r="116" spans="1:43">
      <c r="A116" s="2" t="s">
        <v>259</v>
      </c>
      <c r="C116" s="1" t="s">
        <v>260</v>
      </c>
      <c r="D116" t="s">
        <v>261</v>
      </c>
      <c r="E116" t="s">
        <v>50</v>
      </c>
      <c r="F116">
        <v>6.98</v>
      </c>
      <c r="G116">
        <v>0</v>
      </c>
      <c r="H116">
        <f>F116*AE116</f>
        <v>0</v>
      </c>
      <c r="I116">
        <f>J116-H116</f>
        <v>0</v>
      </c>
      <c r="J116">
        <f>F116*G116</f>
        <v>0</v>
      </c>
      <c r="K116">
        <v>0</v>
      </c>
      <c r="L116">
        <f>F116*K116</f>
        <v>0</v>
      </c>
      <c r="M116" t="s">
        <v>51</v>
      </c>
      <c r="N116">
        <v>1</v>
      </c>
      <c r="O116">
        <f>IF(N116=5,I116,0)</f>
        <v>0</v>
      </c>
      <c r="Z116">
        <f>IF(AD116=0,J116,0)</f>
        <v>0</v>
      </c>
      <c r="AA116">
        <f>IF(AD116=15,J116,0)</f>
        <v>0</v>
      </c>
      <c r="AB116">
        <f>IF(AD116=21,J116,0)</f>
        <v>0</v>
      </c>
      <c r="AD116">
        <v>12</v>
      </c>
      <c r="AE116">
        <f>G116*AG116</f>
        <v>0</v>
      </c>
      <c r="AF116">
        <f>G116*(1-AG116)</f>
        <v>0</v>
      </c>
      <c r="AG116">
        <v>0</v>
      </c>
      <c r="AM116">
        <f>F116*AE116</f>
        <v>0</v>
      </c>
      <c r="AN116">
        <f>F116*AF116</f>
        <v>0</v>
      </c>
      <c r="AO116" t="s">
        <v>196</v>
      </c>
      <c r="AP116" t="s">
        <v>197</v>
      </c>
      <c r="AQ116" s="13" t="s">
        <v>54</v>
      </c>
    </row>
    <row r="117" spans="1:43" ht="38.25" customHeight="1">
      <c r="C117" s="17" t="s">
        <v>60</v>
      </c>
      <c r="D117" s="66" t="s">
        <v>262</v>
      </c>
      <c r="E117" s="66"/>
      <c r="F117" s="66"/>
      <c r="G117" s="66"/>
      <c r="H117" s="66"/>
      <c r="I117" s="66"/>
      <c r="J117" s="66"/>
      <c r="K117" s="66"/>
      <c r="L117" s="66"/>
      <c r="M117" s="66"/>
    </row>
    <row r="118" spans="1:43">
      <c r="A118" s="2" t="s">
        <v>263</v>
      </c>
      <c r="C118" s="1" t="s">
        <v>264</v>
      </c>
      <c r="D118" t="s">
        <v>265</v>
      </c>
      <c r="E118" t="s">
        <v>50</v>
      </c>
      <c r="F118">
        <v>8.3759999999999994</v>
      </c>
      <c r="G118">
        <v>0</v>
      </c>
      <c r="H118">
        <f>F118*AE118</f>
        <v>0</v>
      </c>
      <c r="I118">
        <f>J118-H118</f>
        <v>0</v>
      </c>
      <c r="J118">
        <f>F118*G118</f>
        <v>0</v>
      </c>
      <c r="K118">
        <v>1.9199999999999998E-2</v>
      </c>
      <c r="L118">
        <f>F118*K118</f>
        <v>0.16081919999999997</v>
      </c>
      <c r="M118" t="s">
        <v>51</v>
      </c>
      <c r="N118">
        <v>1</v>
      </c>
      <c r="O118">
        <f>IF(N118=5,I118,0)</f>
        <v>0</v>
      </c>
      <c r="Z118">
        <f>IF(AD118=0,J118,0)</f>
        <v>0</v>
      </c>
      <c r="AA118">
        <f>IF(AD118=15,J118,0)</f>
        <v>0</v>
      </c>
      <c r="AB118">
        <f>IF(AD118=21,J118,0)</f>
        <v>0</v>
      </c>
      <c r="AD118">
        <v>12</v>
      </c>
      <c r="AE118">
        <f>G118*AG118</f>
        <v>0</v>
      </c>
      <c r="AF118">
        <f>G118*(1-AG118)</f>
        <v>0</v>
      </c>
      <c r="AG118">
        <v>1</v>
      </c>
      <c r="AM118">
        <f>F118*AE118</f>
        <v>0</v>
      </c>
      <c r="AN118">
        <f>F118*AF118</f>
        <v>0</v>
      </c>
      <c r="AO118" t="s">
        <v>196</v>
      </c>
      <c r="AP118" t="s">
        <v>197</v>
      </c>
      <c r="AQ118" s="13" t="s">
        <v>54</v>
      </c>
    </row>
    <row r="119" spans="1:43">
      <c r="D119" s="14" t="s">
        <v>266</v>
      </c>
      <c r="E119" s="14"/>
      <c r="F119" s="14">
        <v>7.3079999999999998</v>
      </c>
    </row>
    <row r="120" spans="1:43">
      <c r="D120" s="14" t="s">
        <v>267</v>
      </c>
      <c r="E120" s="14"/>
      <c r="F120" s="14">
        <v>8.3759999999999994</v>
      </c>
    </row>
    <row r="121" spans="1:43">
      <c r="D121" s="14" t="s">
        <v>268</v>
      </c>
      <c r="E121" s="14"/>
      <c r="F121" s="14">
        <v>3.4353600000000002</v>
      </c>
    </row>
    <row r="122" spans="1:43">
      <c r="D122" s="14" t="s">
        <v>269</v>
      </c>
      <c r="E122" s="14"/>
      <c r="F122" s="14">
        <v>7.44</v>
      </c>
    </row>
    <row r="123" spans="1:43" ht="25.5" customHeight="1">
      <c r="C123" s="17" t="s">
        <v>60</v>
      </c>
      <c r="D123" s="66" t="s">
        <v>270</v>
      </c>
      <c r="E123" s="66"/>
      <c r="F123" s="66"/>
      <c r="G123" s="66"/>
      <c r="H123" s="66"/>
      <c r="I123" s="66"/>
      <c r="J123" s="66"/>
      <c r="K123" s="66"/>
      <c r="L123" s="66"/>
      <c r="M123" s="66"/>
    </row>
    <row r="124" spans="1:43">
      <c r="A124" s="18"/>
      <c r="B124" s="19"/>
      <c r="C124" s="19" t="s">
        <v>271</v>
      </c>
      <c r="D124" s="13" t="s">
        <v>272</v>
      </c>
      <c r="E124" s="13"/>
      <c r="F124" s="13"/>
      <c r="G124" s="13"/>
      <c r="H124" s="13">
        <f>SUM(H125:H180)</f>
        <v>0</v>
      </c>
      <c r="I124" s="13">
        <f>SUM(I125:I180)</f>
        <v>0</v>
      </c>
      <c r="J124" s="13">
        <f>H124+I124</f>
        <v>0</v>
      </c>
      <c r="K124" s="13"/>
      <c r="L124" s="13">
        <f>SUM(L125:L180)</f>
        <v>1.0294245200000001</v>
      </c>
      <c r="M124" s="13"/>
      <c r="P124" s="13">
        <f>IF(Q124="PR",J124,SUM(O125:O180))</f>
        <v>0</v>
      </c>
      <c r="Q124" s="13" t="s">
        <v>95</v>
      </c>
      <c r="R124" s="13">
        <f>IF(Q124="HS",H124,0)</f>
        <v>0</v>
      </c>
      <c r="S124" s="13">
        <f>IF(Q124="HS",I124-P124,0)</f>
        <v>0</v>
      </c>
      <c r="T124" s="13">
        <f>IF(Q124="PS",H124,0)</f>
        <v>0</v>
      </c>
      <c r="U124" s="13">
        <f>IF(Q124="PS",I124-P124,0)</f>
        <v>0</v>
      </c>
      <c r="V124" s="13">
        <f>IF(Q124="MP",H124,0)</f>
        <v>0</v>
      </c>
      <c r="W124" s="13">
        <f>IF(Q124="MP",I124-P124,0)</f>
        <v>0</v>
      </c>
      <c r="X124" s="13">
        <f>IF(Q124="OM",H124,0)</f>
        <v>0</v>
      </c>
      <c r="Y124" s="13">
        <v>781</v>
      </c>
      <c r="AI124">
        <f>SUM(Z125:Z180)</f>
        <v>0</v>
      </c>
      <c r="AJ124">
        <f>SUM(AA125:AA180)</f>
        <v>0</v>
      </c>
      <c r="AK124">
        <f>SUM(AB125:AB180)</f>
        <v>0</v>
      </c>
    </row>
    <row r="125" spans="1:43">
      <c r="A125" s="2" t="s">
        <v>273</v>
      </c>
      <c r="C125" s="1" t="s">
        <v>274</v>
      </c>
      <c r="D125" t="s">
        <v>275</v>
      </c>
      <c r="E125" t="s">
        <v>50</v>
      </c>
      <c r="F125">
        <v>29.76</v>
      </c>
      <c r="G125">
        <v>0</v>
      </c>
      <c r="H125">
        <f>F125*AE125</f>
        <v>0</v>
      </c>
      <c r="I125">
        <f>J125-H125</f>
        <v>0</v>
      </c>
      <c r="J125">
        <f>F125*G125</f>
        <v>0</v>
      </c>
      <c r="K125">
        <v>0</v>
      </c>
      <c r="L125">
        <f>F125*K125</f>
        <v>0</v>
      </c>
      <c r="M125" t="s">
        <v>51</v>
      </c>
      <c r="N125">
        <v>1</v>
      </c>
      <c r="O125">
        <f>IF(N125=5,I125,0)</f>
        <v>0</v>
      </c>
      <c r="Z125">
        <f>IF(AD125=0,J125,0)</f>
        <v>0</v>
      </c>
      <c r="AA125">
        <f>IF(AD125=15,J125,0)</f>
        <v>0</v>
      </c>
      <c r="AB125">
        <f>IF(AD125=21,J125,0)</f>
        <v>0</v>
      </c>
      <c r="AD125">
        <v>12</v>
      </c>
      <c r="AE125">
        <f>G125*AG125</f>
        <v>0</v>
      </c>
      <c r="AF125">
        <f>G125*(1-AG125)</f>
        <v>0</v>
      </c>
      <c r="AG125">
        <v>0</v>
      </c>
      <c r="AM125">
        <f>F125*AE125</f>
        <v>0</v>
      </c>
      <c r="AN125">
        <f>F125*AF125</f>
        <v>0</v>
      </c>
      <c r="AO125" t="s">
        <v>276</v>
      </c>
      <c r="AP125" t="s">
        <v>277</v>
      </c>
      <c r="AQ125" s="13" t="s">
        <v>54</v>
      </c>
    </row>
    <row r="126" spans="1:43">
      <c r="D126" s="14" t="s">
        <v>278</v>
      </c>
      <c r="E126" s="14"/>
      <c r="F126" s="14">
        <v>17.635999999999999</v>
      </c>
    </row>
    <row r="127" spans="1:43">
      <c r="D127" s="14" t="s">
        <v>279</v>
      </c>
      <c r="E127" s="14"/>
      <c r="F127" s="14">
        <v>32.56</v>
      </c>
    </row>
    <row r="128" spans="1:43">
      <c r="D128" s="14" t="s">
        <v>280</v>
      </c>
      <c r="E128" s="14"/>
      <c r="F128" s="14">
        <v>-2.8</v>
      </c>
    </row>
    <row r="129" spans="1:43">
      <c r="D129" s="14" t="s">
        <v>281</v>
      </c>
      <c r="E129" s="14"/>
      <c r="F129" s="14">
        <v>20.88</v>
      </c>
    </row>
    <row r="130" spans="1:43">
      <c r="D130" s="14" t="s">
        <v>282</v>
      </c>
      <c r="E130" s="14"/>
      <c r="F130" s="14">
        <v>-5.6</v>
      </c>
    </row>
    <row r="131" spans="1:43">
      <c r="D131" s="14" t="s">
        <v>283</v>
      </c>
      <c r="E131" s="14"/>
      <c r="F131" s="14">
        <v>40.799999999999997</v>
      </c>
    </row>
    <row r="132" spans="1:43">
      <c r="D132" s="14" t="s">
        <v>282</v>
      </c>
      <c r="E132" s="14"/>
      <c r="F132" s="14">
        <v>-5.6</v>
      </c>
    </row>
    <row r="133" spans="1:43">
      <c r="D133" s="14" t="s">
        <v>284</v>
      </c>
      <c r="E133" s="14"/>
      <c r="F133" s="14">
        <v>-3.2</v>
      </c>
    </row>
    <row r="134" spans="1:43">
      <c r="D134" s="14" t="s">
        <v>285</v>
      </c>
      <c r="E134" s="14"/>
      <c r="F134" s="14">
        <v>-0.6</v>
      </c>
    </row>
    <row r="135" spans="1:43">
      <c r="D135" s="14" t="s">
        <v>286</v>
      </c>
      <c r="E135" s="14"/>
      <c r="F135" s="14">
        <v>-0.36</v>
      </c>
    </row>
    <row r="136" spans="1:43" ht="12.75" customHeight="1">
      <c r="C136" s="17" t="s">
        <v>60</v>
      </c>
      <c r="D136" s="66" t="s">
        <v>287</v>
      </c>
      <c r="E136" s="66"/>
      <c r="F136" s="66"/>
      <c r="G136" s="66"/>
      <c r="H136" s="66"/>
      <c r="I136" s="66"/>
      <c r="J136" s="66"/>
      <c r="K136" s="66"/>
      <c r="L136" s="66"/>
      <c r="M136" s="66"/>
    </row>
    <row r="137" spans="1:43">
      <c r="A137" s="2" t="s">
        <v>288</v>
      </c>
      <c r="C137" s="1" t="s">
        <v>289</v>
      </c>
      <c r="D137" t="s">
        <v>290</v>
      </c>
      <c r="E137" t="s">
        <v>50</v>
      </c>
      <c r="F137">
        <v>29.76</v>
      </c>
      <c r="G137">
        <v>0</v>
      </c>
      <c r="H137">
        <f>F137*AE137</f>
        <v>0</v>
      </c>
      <c r="I137">
        <f>J137-H137</f>
        <v>0</v>
      </c>
      <c r="J137">
        <f>F137*G137</f>
        <v>0</v>
      </c>
      <c r="K137">
        <v>0</v>
      </c>
      <c r="L137">
        <f>F137*K137</f>
        <v>0</v>
      </c>
      <c r="M137" t="s">
        <v>51</v>
      </c>
      <c r="N137">
        <v>1</v>
      </c>
      <c r="O137">
        <f>IF(N137=5,I137,0)</f>
        <v>0</v>
      </c>
      <c r="Z137">
        <f>IF(AD137=0,J137,0)</f>
        <v>0</v>
      </c>
      <c r="AA137">
        <f>IF(AD137=15,J137,0)</f>
        <v>0</v>
      </c>
      <c r="AB137">
        <f>IF(AD137=21,J137,0)</f>
        <v>0</v>
      </c>
      <c r="AD137">
        <v>12</v>
      </c>
      <c r="AE137">
        <f>G137*AG137</f>
        <v>0</v>
      </c>
      <c r="AF137">
        <f>G137*(1-AG137)</f>
        <v>0</v>
      </c>
      <c r="AG137">
        <v>0</v>
      </c>
      <c r="AM137">
        <f>F137*AE137</f>
        <v>0</v>
      </c>
      <c r="AN137">
        <f>F137*AF137</f>
        <v>0</v>
      </c>
      <c r="AO137" t="s">
        <v>276</v>
      </c>
      <c r="AP137" t="s">
        <v>277</v>
      </c>
      <c r="AQ137" s="13" t="s">
        <v>54</v>
      </c>
    </row>
    <row r="138" spans="1:43" ht="12.75" customHeight="1">
      <c r="C138" s="17" t="s">
        <v>60</v>
      </c>
      <c r="D138" s="66" t="s">
        <v>291</v>
      </c>
      <c r="E138" s="66"/>
      <c r="F138" s="66"/>
      <c r="G138" s="66"/>
      <c r="H138" s="66"/>
      <c r="I138" s="66"/>
      <c r="J138" s="66"/>
      <c r="K138" s="66"/>
      <c r="L138" s="66"/>
      <c r="M138" s="66"/>
    </row>
    <row r="139" spans="1:43">
      <c r="A139" s="2" t="s">
        <v>292</v>
      </c>
      <c r="C139" s="1" t="s">
        <v>214</v>
      </c>
      <c r="D139" t="s">
        <v>215</v>
      </c>
      <c r="E139" t="s">
        <v>216</v>
      </c>
      <c r="F139">
        <v>8.14</v>
      </c>
      <c r="G139">
        <v>0</v>
      </c>
      <c r="H139">
        <f>F139*AE139</f>
        <v>0</v>
      </c>
      <c r="I139">
        <f>J139-H139</f>
        <v>0</v>
      </c>
      <c r="J139">
        <f>F139*G139</f>
        <v>0</v>
      </c>
      <c r="K139">
        <v>9.5E-4</v>
      </c>
      <c r="L139">
        <f>F139*K139</f>
        <v>7.7330000000000003E-3</v>
      </c>
      <c r="M139" t="s">
        <v>51</v>
      </c>
      <c r="N139">
        <v>1</v>
      </c>
      <c r="O139">
        <f>IF(N139=5,I139,0)</f>
        <v>0</v>
      </c>
      <c r="Z139">
        <f>IF(AD139=0,J139,0)</f>
        <v>0</v>
      </c>
      <c r="AA139">
        <f>IF(AD139=15,J139,0)</f>
        <v>0</v>
      </c>
      <c r="AB139">
        <f>IF(AD139=21,J139,0)</f>
        <v>0</v>
      </c>
      <c r="AD139">
        <v>12</v>
      </c>
      <c r="AE139">
        <f>G139*AG139</f>
        <v>0</v>
      </c>
      <c r="AF139">
        <f>G139*(1-AG139)</f>
        <v>0</v>
      </c>
      <c r="AG139">
        <v>1</v>
      </c>
      <c r="AM139">
        <f>F139*AE139</f>
        <v>0</v>
      </c>
      <c r="AN139">
        <f>F139*AF139</f>
        <v>0</v>
      </c>
      <c r="AO139" t="s">
        <v>276</v>
      </c>
      <c r="AP139" t="s">
        <v>277</v>
      </c>
      <c r="AQ139" s="13" t="s">
        <v>54</v>
      </c>
    </row>
    <row r="140" spans="1:43">
      <c r="D140" s="14" t="s">
        <v>293</v>
      </c>
      <c r="E140" s="14"/>
      <c r="F140" s="14">
        <v>4.4089999999999998</v>
      </c>
    </row>
    <row r="141" spans="1:43">
      <c r="D141" s="14" t="s">
        <v>294</v>
      </c>
      <c r="E141" s="14"/>
      <c r="F141" s="14">
        <v>8.14</v>
      </c>
    </row>
    <row r="142" spans="1:43">
      <c r="D142" s="14" t="s">
        <v>295</v>
      </c>
      <c r="E142" s="14"/>
      <c r="F142" s="14">
        <v>3.82</v>
      </c>
    </row>
    <row r="143" spans="1:43">
      <c r="D143" s="14" t="s">
        <v>296</v>
      </c>
      <c r="E143" s="14"/>
      <c r="F143" s="14">
        <v>7.76</v>
      </c>
    </row>
    <row r="144" spans="1:43" ht="51" customHeight="1">
      <c r="C144" s="17" t="s">
        <v>60</v>
      </c>
      <c r="D144" s="66" t="s">
        <v>221</v>
      </c>
      <c r="E144" s="66"/>
      <c r="F144" s="66"/>
      <c r="G144" s="66"/>
      <c r="H144" s="66"/>
      <c r="I144" s="66"/>
      <c r="J144" s="66"/>
      <c r="K144" s="66"/>
      <c r="L144" s="66"/>
      <c r="M144" s="66"/>
    </row>
    <row r="145" spans="1:43">
      <c r="A145" s="2" t="s">
        <v>297</v>
      </c>
      <c r="C145" s="1" t="s">
        <v>298</v>
      </c>
      <c r="D145" t="s">
        <v>299</v>
      </c>
      <c r="E145" t="s">
        <v>50</v>
      </c>
      <c r="F145">
        <v>29.76</v>
      </c>
      <c r="G145">
        <v>0</v>
      </c>
      <c r="H145">
        <f>F145*AE145</f>
        <v>0</v>
      </c>
      <c r="I145">
        <f>J145-H145</f>
        <v>0</v>
      </c>
      <c r="J145">
        <f>F145*G145</f>
        <v>0</v>
      </c>
      <c r="K145">
        <v>0</v>
      </c>
      <c r="L145">
        <f>F145*K145</f>
        <v>0</v>
      </c>
      <c r="M145" t="s">
        <v>51</v>
      </c>
      <c r="N145">
        <v>1</v>
      </c>
      <c r="O145">
        <f>IF(N145=5,I145,0)</f>
        <v>0</v>
      </c>
      <c r="Z145">
        <f>IF(AD145=0,J145,0)</f>
        <v>0</v>
      </c>
      <c r="AA145">
        <f>IF(AD145=15,J145,0)</f>
        <v>0</v>
      </c>
      <c r="AB145">
        <f>IF(AD145=21,J145,0)</f>
        <v>0</v>
      </c>
      <c r="AD145">
        <v>12</v>
      </c>
      <c r="AE145">
        <f>G145*AG145</f>
        <v>0</v>
      </c>
      <c r="AF145">
        <f>G145*(1-AG145)</f>
        <v>0</v>
      </c>
      <c r="AG145">
        <v>0</v>
      </c>
      <c r="AM145">
        <f>F145*AE145</f>
        <v>0</v>
      </c>
      <c r="AN145">
        <f>F145*AF145</f>
        <v>0</v>
      </c>
      <c r="AO145" t="s">
        <v>276</v>
      </c>
      <c r="AP145" t="s">
        <v>277</v>
      </c>
      <c r="AQ145" s="13" t="s">
        <v>54</v>
      </c>
    </row>
    <row r="146" spans="1:43" ht="12.75" customHeight="1">
      <c r="C146" s="17" t="s">
        <v>60</v>
      </c>
      <c r="D146" s="66" t="s">
        <v>291</v>
      </c>
      <c r="E146" s="66"/>
      <c r="F146" s="66"/>
      <c r="G146" s="66"/>
      <c r="H146" s="66"/>
      <c r="I146" s="66"/>
      <c r="J146" s="66"/>
      <c r="K146" s="66"/>
      <c r="L146" s="66"/>
      <c r="M146" s="66"/>
    </row>
    <row r="147" spans="1:43">
      <c r="A147" s="2" t="s">
        <v>300</v>
      </c>
      <c r="C147" s="1" t="s">
        <v>226</v>
      </c>
      <c r="D147" t="s">
        <v>227</v>
      </c>
      <c r="E147" t="s">
        <v>201</v>
      </c>
      <c r="F147">
        <v>49.103999999999999</v>
      </c>
      <c r="G147">
        <v>0</v>
      </c>
      <c r="H147">
        <f>F147*AE147</f>
        <v>0</v>
      </c>
      <c r="I147">
        <f>J147-H147</f>
        <v>0</v>
      </c>
      <c r="J147">
        <f>F147*G147</f>
        <v>0</v>
      </c>
      <c r="K147">
        <v>1E-3</v>
      </c>
      <c r="L147">
        <f>F147*K147</f>
        <v>4.9104000000000002E-2</v>
      </c>
      <c r="M147" t="s">
        <v>51</v>
      </c>
      <c r="N147">
        <v>1</v>
      </c>
      <c r="O147">
        <f>IF(N147=5,I147,0)</f>
        <v>0</v>
      </c>
      <c r="Z147">
        <f>IF(AD147=0,J147,0)</f>
        <v>0</v>
      </c>
      <c r="AA147">
        <f>IF(AD147=15,J147,0)</f>
        <v>0</v>
      </c>
      <c r="AB147">
        <f>IF(AD147=21,J147,0)</f>
        <v>0</v>
      </c>
      <c r="AD147">
        <v>12</v>
      </c>
      <c r="AE147">
        <f>G147*AG147</f>
        <v>0</v>
      </c>
      <c r="AF147">
        <f>G147*(1-AG147)</f>
        <v>0</v>
      </c>
      <c r="AG147">
        <v>1</v>
      </c>
      <c r="AM147">
        <f>F147*AE147</f>
        <v>0</v>
      </c>
      <c r="AN147">
        <f>F147*AF147</f>
        <v>0</v>
      </c>
      <c r="AO147" t="s">
        <v>276</v>
      </c>
      <c r="AP147" t="s">
        <v>277</v>
      </c>
      <c r="AQ147" s="13" t="s">
        <v>54</v>
      </c>
    </row>
    <row r="148" spans="1:43">
      <c r="D148" s="14" t="s">
        <v>301</v>
      </c>
      <c r="E148" s="14"/>
      <c r="F148" s="14">
        <v>29.099399999999999</v>
      </c>
    </row>
    <row r="149" spans="1:43">
      <c r="D149" s="14" t="s">
        <v>302</v>
      </c>
      <c r="E149" s="14"/>
      <c r="F149" s="14">
        <v>49.103999999999999</v>
      </c>
    </row>
    <row r="150" spans="1:43">
      <c r="D150" s="14" t="s">
        <v>303</v>
      </c>
      <c r="E150" s="14"/>
      <c r="F150" s="14">
        <v>25.212</v>
      </c>
    </row>
    <row r="151" spans="1:43">
      <c r="D151" s="14" t="s">
        <v>304</v>
      </c>
      <c r="E151" s="14"/>
      <c r="F151" s="14">
        <v>51.216000000000001</v>
      </c>
    </row>
    <row r="152" spans="1:43" ht="63.75" customHeight="1">
      <c r="C152" s="17" t="s">
        <v>60</v>
      </c>
      <c r="D152" s="66" t="s">
        <v>232</v>
      </c>
      <c r="E152" s="66"/>
      <c r="F152" s="66"/>
      <c r="G152" s="66"/>
      <c r="H152" s="66"/>
      <c r="I152" s="66"/>
      <c r="J152" s="66"/>
      <c r="K152" s="66"/>
      <c r="L152" s="66"/>
      <c r="M152" s="66"/>
    </row>
    <row r="153" spans="1:43">
      <c r="A153" s="2" t="s">
        <v>305</v>
      </c>
      <c r="C153" s="1" t="s">
        <v>306</v>
      </c>
      <c r="D153" t="s">
        <v>307</v>
      </c>
      <c r="E153" t="s">
        <v>50</v>
      </c>
      <c r="F153">
        <v>29.76</v>
      </c>
      <c r="G153">
        <v>0</v>
      </c>
      <c r="H153">
        <f>F153*AE153</f>
        <v>0</v>
      </c>
      <c r="I153">
        <f>J153-H153</f>
        <v>0</v>
      </c>
      <c r="J153">
        <f>F153*G153</f>
        <v>0</v>
      </c>
      <c r="K153">
        <v>1.6000000000000001E-4</v>
      </c>
      <c r="L153">
        <f>F153*K153</f>
        <v>4.7616000000000004E-3</v>
      </c>
      <c r="M153" t="s">
        <v>51</v>
      </c>
      <c r="N153">
        <v>1</v>
      </c>
      <c r="O153">
        <f>IF(N153=5,I153,0)</f>
        <v>0</v>
      </c>
      <c r="Z153">
        <f>IF(AD153=0,J153,0)</f>
        <v>0</v>
      </c>
      <c r="AA153">
        <f>IF(AD153=15,J153,0)</f>
        <v>0</v>
      </c>
      <c r="AB153">
        <f>IF(AD153=21,J153,0)</f>
        <v>0</v>
      </c>
      <c r="AD153">
        <v>12</v>
      </c>
      <c r="AE153">
        <f>G153*AG153</f>
        <v>0</v>
      </c>
      <c r="AF153">
        <f>G153*(1-AG153)</f>
        <v>0</v>
      </c>
      <c r="AG153">
        <v>0.40208333333333329</v>
      </c>
      <c r="AM153">
        <f>F153*AE153</f>
        <v>0</v>
      </c>
      <c r="AN153">
        <f>F153*AF153</f>
        <v>0</v>
      </c>
      <c r="AO153" t="s">
        <v>276</v>
      </c>
      <c r="AP153" t="s">
        <v>277</v>
      </c>
      <c r="AQ153" s="13" t="s">
        <v>54</v>
      </c>
    </row>
    <row r="154" spans="1:43" ht="12.75" customHeight="1">
      <c r="C154" s="17" t="s">
        <v>60</v>
      </c>
      <c r="D154" s="66" t="s">
        <v>308</v>
      </c>
      <c r="E154" s="66"/>
      <c r="F154" s="66"/>
      <c r="G154" s="66"/>
      <c r="H154" s="66"/>
      <c r="I154" s="66"/>
      <c r="J154" s="66"/>
      <c r="K154" s="66"/>
      <c r="L154" s="66"/>
      <c r="M154" s="66"/>
    </row>
    <row r="155" spans="1:43">
      <c r="A155" s="2" t="s">
        <v>309</v>
      </c>
      <c r="C155" s="1" t="s">
        <v>310</v>
      </c>
      <c r="D155" t="s">
        <v>311</v>
      </c>
      <c r="E155" t="s">
        <v>99</v>
      </c>
      <c r="F155">
        <v>15</v>
      </c>
      <c r="G155">
        <v>0</v>
      </c>
      <c r="H155">
        <f>F155*AE155</f>
        <v>0</v>
      </c>
      <c r="I155">
        <f>J155-H155</f>
        <v>0</v>
      </c>
      <c r="J155">
        <f>F155*G155</f>
        <v>0</v>
      </c>
      <c r="K155">
        <v>0</v>
      </c>
      <c r="L155">
        <f>F155*K155</f>
        <v>0</v>
      </c>
      <c r="M155" t="s">
        <v>51</v>
      </c>
      <c r="N155">
        <v>1</v>
      </c>
      <c r="O155">
        <f>IF(N155=5,I155,0)</f>
        <v>0</v>
      </c>
      <c r="Z155">
        <f>IF(AD155=0,J155,0)</f>
        <v>0</v>
      </c>
      <c r="AA155">
        <f>IF(AD155=15,J155,0)</f>
        <v>0</v>
      </c>
      <c r="AB155">
        <f>IF(AD155=21,J155,0)</f>
        <v>0</v>
      </c>
      <c r="AD155">
        <v>12</v>
      </c>
      <c r="AE155">
        <f>G155*AG155</f>
        <v>0</v>
      </c>
      <c r="AF155">
        <f>G155*(1-AG155)</f>
        <v>0</v>
      </c>
      <c r="AG155">
        <v>2.7118644067796609E-2</v>
      </c>
      <c r="AM155">
        <f>F155*AE155</f>
        <v>0</v>
      </c>
      <c r="AN155">
        <f>F155*AF155</f>
        <v>0</v>
      </c>
      <c r="AO155" t="s">
        <v>276</v>
      </c>
      <c r="AP155" t="s">
        <v>277</v>
      </c>
      <c r="AQ155" s="13" t="s">
        <v>54</v>
      </c>
    </row>
    <row r="156" spans="1:43">
      <c r="A156" s="2" t="s">
        <v>312</v>
      </c>
      <c r="C156" s="1" t="s">
        <v>313</v>
      </c>
      <c r="D156" t="s">
        <v>314</v>
      </c>
      <c r="E156" t="s">
        <v>99</v>
      </c>
      <c r="F156">
        <v>4</v>
      </c>
      <c r="G156">
        <v>0</v>
      </c>
      <c r="H156">
        <f>F156*AE156</f>
        <v>0</v>
      </c>
      <c r="I156">
        <f>J156-H156</f>
        <v>0</v>
      </c>
      <c r="J156">
        <f>F156*G156</f>
        <v>0</v>
      </c>
      <c r="K156">
        <v>0</v>
      </c>
      <c r="L156">
        <f>F156*K156</f>
        <v>0</v>
      </c>
      <c r="M156" t="s">
        <v>51</v>
      </c>
      <c r="N156">
        <v>1</v>
      </c>
      <c r="O156">
        <f>IF(N156=5,I156,0)</f>
        <v>0</v>
      </c>
      <c r="Z156">
        <f>IF(AD156=0,J156,0)</f>
        <v>0</v>
      </c>
      <c r="AA156">
        <f>IF(AD156=15,J156,0)</f>
        <v>0</v>
      </c>
      <c r="AB156">
        <f>IF(AD156=21,J156,0)</f>
        <v>0</v>
      </c>
      <c r="AD156">
        <v>12</v>
      </c>
      <c r="AE156">
        <f>G156*AG156</f>
        <v>0</v>
      </c>
      <c r="AF156">
        <f>G156*(1-AG156)</f>
        <v>0</v>
      </c>
      <c r="AG156">
        <v>6.2462908011869427E-2</v>
      </c>
      <c r="AM156">
        <f>F156*AE156</f>
        <v>0</v>
      </c>
      <c r="AN156">
        <f>F156*AF156</f>
        <v>0</v>
      </c>
      <c r="AO156" t="s">
        <v>276</v>
      </c>
      <c r="AP156" t="s">
        <v>277</v>
      </c>
      <c r="AQ156" s="13" t="s">
        <v>54</v>
      </c>
    </row>
    <row r="157" spans="1:43">
      <c r="A157" s="2" t="s">
        <v>315</v>
      </c>
      <c r="C157" s="1" t="s">
        <v>316</v>
      </c>
      <c r="D157" t="s">
        <v>317</v>
      </c>
      <c r="E157" t="s">
        <v>99</v>
      </c>
      <c r="F157">
        <v>1</v>
      </c>
      <c r="G157">
        <v>0</v>
      </c>
      <c r="H157">
        <f>F157*AE157</f>
        <v>0</v>
      </c>
      <c r="I157">
        <f>J157-H157</f>
        <v>0</v>
      </c>
      <c r="J157">
        <f>F157*G157</f>
        <v>0</v>
      </c>
      <c r="K157">
        <v>0</v>
      </c>
      <c r="L157">
        <f>F157*K157</f>
        <v>0</v>
      </c>
      <c r="M157" t="s">
        <v>51</v>
      </c>
      <c r="N157">
        <v>1</v>
      </c>
      <c r="O157">
        <f>IF(N157=5,I157,0)</f>
        <v>0</v>
      </c>
      <c r="Z157">
        <f>IF(AD157=0,J157,0)</f>
        <v>0</v>
      </c>
      <c r="AA157">
        <f>IF(AD157=15,J157,0)</f>
        <v>0</v>
      </c>
      <c r="AB157">
        <f>IF(AD157=21,J157,0)</f>
        <v>0</v>
      </c>
      <c r="AD157">
        <v>12</v>
      </c>
      <c r="AE157">
        <f>G157*AG157</f>
        <v>0</v>
      </c>
      <c r="AF157">
        <f>G157*(1-AG157)</f>
        <v>0</v>
      </c>
      <c r="AG157">
        <v>0</v>
      </c>
      <c r="AM157">
        <f>F157*AE157</f>
        <v>0</v>
      </c>
      <c r="AN157">
        <f>F157*AF157</f>
        <v>0</v>
      </c>
      <c r="AO157" t="s">
        <v>276</v>
      </c>
      <c r="AP157" t="s">
        <v>277</v>
      </c>
      <c r="AQ157" s="13" t="s">
        <v>54</v>
      </c>
    </row>
    <row r="158" spans="1:43">
      <c r="A158" s="2" t="s">
        <v>318</v>
      </c>
      <c r="C158" s="1" t="s">
        <v>319</v>
      </c>
      <c r="D158" t="s">
        <v>320</v>
      </c>
      <c r="E158" t="s">
        <v>79</v>
      </c>
      <c r="F158">
        <v>1.0294000000000001</v>
      </c>
      <c r="G158">
        <v>0</v>
      </c>
      <c r="H158">
        <f>F158*AE158</f>
        <v>0</v>
      </c>
      <c r="I158">
        <f>J158-H158</f>
        <v>0</v>
      </c>
      <c r="J158">
        <f>F158*G158</f>
        <v>0</v>
      </c>
      <c r="K158">
        <v>0</v>
      </c>
      <c r="L158">
        <f>F158*K158</f>
        <v>0</v>
      </c>
      <c r="M158" t="s">
        <v>51</v>
      </c>
      <c r="N158">
        <v>5</v>
      </c>
      <c r="O158">
        <f>IF(N158=5,I158,0)</f>
        <v>0</v>
      </c>
      <c r="Z158">
        <f>IF(AD158=0,J158,0)</f>
        <v>0</v>
      </c>
      <c r="AA158">
        <f>IF(AD158=15,J158,0)</f>
        <v>0</v>
      </c>
      <c r="AB158">
        <f>IF(AD158=21,J158,0)</f>
        <v>0</v>
      </c>
      <c r="AD158">
        <v>12</v>
      </c>
      <c r="AE158">
        <f>G158*AG158</f>
        <v>0</v>
      </c>
      <c r="AF158">
        <f>G158*(1-AG158)</f>
        <v>0</v>
      </c>
      <c r="AG158">
        <v>0</v>
      </c>
      <c r="AM158">
        <f>F158*AE158</f>
        <v>0</v>
      </c>
      <c r="AN158">
        <f>F158*AF158</f>
        <v>0</v>
      </c>
      <c r="AO158" t="s">
        <v>276</v>
      </c>
      <c r="AP158" t="s">
        <v>277</v>
      </c>
      <c r="AQ158" s="13" t="s">
        <v>54</v>
      </c>
    </row>
    <row r="159" spans="1:43">
      <c r="A159" s="2" t="s">
        <v>321</v>
      </c>
      <c r="C159" s="1" t="s">
        <v>322</v>
      </c>
      <c r="D159" t="s">
        <v>323</v>
      </c>
      <c r="E159" t="s">
        <v>50</v>
      </c>
      <c r="F159">
        <v>29.090399999999999</v>
      </c>
      <c r="G159">
        <v>0</v>
      </c>
      <c r="H159">
        <f>F159*AE159</f>
        <v>0</v>
      </c>
      <c r="I159">
        <f>J159-H159</f>
        <v>0</v>
      </c>
      <c r="J159">
        <f>F159*G159</f>
        <v>0</v>
      </c>
      <c r="K159">
        <v>2.5000000000000001E-2</v>
      </c>
      <c r="L159">
        <f>F159*K159</f>
        <v>0.72726000000000002</v>
      </c>
      <c r="M159" t="s">
        <v>51</v>
      </c>
      <c r="N159">
        <v>1</v>
      </c>
      <c r="O159">
        <f>IF(N159=5,I159,0)</f>
        <v>0</v>
      </c>
      <c r="Z159">
        <f>IF(AD159=0,J159,0)</f>
        <v>0</v>
      </c>
      <c r="AA159">
        <f>IF(AD159=15,J159,0)</f>
        <v>0</v>
      </c>
      <c r="AB159">
        <f>IF(AD159=21,J159,0)</f>
        <v>0</v>
      </c>
      <c r="AD159">
        <v>12</v>
      </c>
      <c r="AE159">
        <f>G159*AG159</f>
        <v>0</v>
      </c>
      <c r="AF159">
        <f>G159*(1-AG159)</f>
        <v>0</v>
      </c>
      <c r="AG159">
        <v>1</v>
      </c>
      <c r="AM159">
        <f>F159*AE159</f>
        <v>0</v>
      </c>
      <c r="AN159">
        <f>F159*AF159</f>
        <v>0</v>
      </c>
      <c r="AO159" t="s">
        <v>276</v>
      </c>
      <c r="AP159" t="s">
        <v>277</v>
      </c>
      <c r="AQ159" s="13" t="s">
        <v>54</v>
      </c>
    </row>
    <row r="160" spans="1:43">
      <c r="D160" s="14" t="s">
        <v>324</v>
      </c>
      <c r="E160" s="14"/>
      <c r="F160" s="14">
        <v>16.077919999999999</v>
      </c>
    </row>
    <row r="161" spans="1:43">
      <c r="D161" s="14" t="s">
        <v>325</v>
      </c>
      <c r="E161" s="14"/>
      <c r="F161" s="14">
        <v>29.090399999999999</v>
      </c>
    </row>
    <row r="162" spans="1:43">
      <c r="D162" s="14" t="s">
        <v>326</v>
      </c>
      <c r="E162" s="14"/>
      <c r="F162" s="14">
        <v>14.694699999999999</v>
      </c>
    </row>
    <row r="163" spans="1:43">
      <c r="D163" s="14" t="s">
        <v>327</v>
      </c>
      <c r="E163" s="14"/>
      <c r="F163" s="14">
        <v>30.728000000000002</v>
      </c>
    </row>
    <row r="164" spans="1:43">
      <c r="A164" s="2" t="s">
        <v>328</v>
      </c>
      <c r="C164" s="1" t="s">
        <v>329</v>
      </c>
      <c r="D164" t="s">
        <v>330</v>
      </c>
      <c r="E164" t="s">
        <v>50</v>
      </c>
      <c r="F164">
        <v>25.295999999999999</v>
      </c>
      <c r="G164">
        <v>0</v>
      </c>
      <c r="H164">
        <f>F164*AE164</f>
        <v>0</v>
      </c>
      <c r="I164">
        <f>J164-H164</f>
        <v>0</v>
      </c>
      <c r="J164">
        <f>F164*G164</f>
        <v>0</v>
      </c>
      <c r="K164">
        <v>5.3499999999999997E-3</v>
      </c>
      <c r="L164">
        <f>F164*K164</f>
        <v>0.1353336</v>
      </c>
      <c r="M164" t="s">
        <v>51</v>
      </c>
      <c r="N164">
        <v>1</v>
      </c>
      <c r="O164">
        <f>IF(N164=5,I164,0)</f>
        <v>0</v>
      </c>
      <c r="Z164">
        <f>IF(AD164=0,J164,0)</f>
        <v>0</v>
      </c>
      <c r="AA164">
        <f>IF(AD164=15,J164,0)</f>
        <v>0</v>
      </c>
      <c r="AB164">
        <f>IF(AD164=21,J164,0)</f>
        <v>0</v>
      </c>
      <c r="AD164">
        <v>12</v>
      </c>
      <c r="AE164">
        <f>G164*AG164</f>
        <v>0</v>
      </c>
      <c r="AF164">
        <f>G164*(1-AG164)</f>
        <v>0</v>
      </c>
      <c r="AG164">
        <v>0.21135593220338991</v>
      </c>
      <c r="AM164">
        <f>F164*AE164</f>
        <v>0</v>
      </c>
      <c r="AN164">
        <f>F164*AF164</f>
        <v>0</v>
      </c>
      <c r="AO164" t="s">
        <v>276</v>
      </c>
      <c r="AP164" t="s">
        <v>277</v>
      </c>
      <c r="AQ164" s="13" t="s">
        <v>54</v>
      </c>
    </row>
    <row r="165" spans="1:43">
      <c r="D165" s="14" t="s">
        <v>331</v>
      </c>
      <c r="E165" s="14"/>
      <c r="F165" s="14">
        <v>14.990600000000001</v>
      </c>
    </row>
    <row r="166" spans="1:43">
      <c r="D166" s="14" t="s">
        <v>332</v>
      </c>
      <c r="E166" s="14"/>
      <c r="F166" s="14">
        <v>25.295999999999999</v>
      </c>
    </row>
    <row r="167" spans="1:43">
      <c r="D167" s="14" t="s">
        <v>333</v>
      </c>
      <c r="E167" s="14"/>
      <c r="F167" s="14">
        <v>12.778</v>
      </c>
    </row>
    <row r="168" spans="1:43">
      <c r="D168" s="14" t="s">
        <v>334</v>
      </c>
      <c r="E168" s="14"/>
      <c r="F168" s="14">
        <v>26.72</v>
      </c>
    </row>
    <row r="169" spans="1:43" ht="12.75" customHeight="1">
      <c r="C169" s="17" t="s">
        <v>60</v>
      </c>
      <c r="D169" s="66" t="s">
        <v>335</v>
      </c>
      <c r="E169" s="66"/>
      <c r="F169" s="66"/>
      <c r="G169" s="66"/>
      <c r="H169" s="66"/>
      <c r="I169" s="66"/>
      <c r="J169" s="66"/>
      <c r="K169" s="66"/>
      <c r="L169" s="66"/>
      <c r="M169" s="66"/>
    </row>
    <row r="170" spans="1:43">
      <c r="A170" s="2" t="s">
        <v>336</v>
      </c>
      <c r="C170" s="1" t="s">
        <v>337</v>
      </c>
      <c r="D170" t="s">
        <v>338</v>
      </c>
      <c r="E170" t="s">
        <v>50</v>
      </c>
      <c r="F170">
        <v>4.4640000000000004</v>
      </c>
      <c r="G170">
        <v>0</v>
      </c>
      <c r="H170">
        <f>F170*AE170</f>
        <v>0</v>
      </c>
      <c r="I170">
        <f>J170-H170</f>
        <v>0</v>
      </c>
      <c r="J170">
        <f>F170*G170</f>
        <v>0</v>
      </c>
      <c r="K170">
        <v>3.8800000000000002E-3</v>
      </c>
      <c r="L170">
        <f>F170*K170</f>
        <v>1.7320320000000004E-2</v>
      </c>
      <c r="M170" t="s">
        <v>51</v>
      </c>
      <c r="N170">
        <v>1</v>
      </c>
      <c r="O170">
        <f>IF(N170=5,I170,0)</f>
        <v>0</v>
      </c>
      <c r="Z170">
        <f>IF(AD170=0,J170,0)</f>
        <v>0</v>
      </c>
      <c r="AA170">
        <f>IF(AD170=15,J170,0)</f>
        <v>0</v>
      </c>
      <c r="AB170">
        <f>IF(AD170=21,J170,0)</f>
        <v>0</v>
      </c>
      <c r="AD170">
        <v>12</v>
      </c>
      <c r="AE170">
        <f>G170*AG170</f>
        <v>0</v>
      </c>
      <c r="AF170">
        <f>G170*(1-AG170)</f>
        <v>0</v>
      </c>
      <c r="AG170">
        <v>8.8052952575901206E-2</v>
      </c>
      <c r="AM170">
        <f>F170*AE170</f>
        <v>0</v>
      </c>
      <c r="AN170">
        <f>F170*AF170</f>
        <v>0</v>
      </c>
      <c r="AO170" t="s">
        <v>276</v>
      </c>
      <c r="AP170" t="s">
        <v>277</v>
      </c>
      <c r="AQ170" s="13" t="s">
        <v>54</v>
      </c>
    </row>
    <row r="171" spans="1:43">
      <c r="D171" s="14" t="s">
        <v>339</v>
      </c>
      <c r="E171" s="14"/>
      <c r="F171" s="14">
        <v>2.6454</v>
      </c>
    </row>
    <row r="172" spans="1:43">
      <c r="D172" s="14" t="s">
        <v>340</v>
      </c>
      <c r="E172" s="14"/>
      <c r="F172" s="14">
        <v>4.8840000000000003</v>
      </c>
    </row>
    <row r="173" spans="1:43">
      <c r="D173" s="14" t="s">
        <v>341</v>
      </c>
      <c r="E173" s="14"/>
      <c r="F173" s="14">
        <v>-0.42</v>
      </c>
    </row>
    <row r="174" spans="1:43">
      <c r="D174" s="14" t="s">
        <v>342</v>
      </c>
      <c r="E174" s="14"/>
      <c r="F174" s="14">
        <v>3.1320000000000001</v>
      </c>
    </row>
    <row r="175" spans="1:43">
      <c r="D175" s="14" t="s">
        <v>343</v>
      </c>
      <c r="E175" s="14"/>
      <c r="F175" s="14">
        <v>-0.63</v>
      </c>
    </row>
    <row r="176" spans="1:43">
      <c r="D176" s="14" t="s">
        <v>344</v>
      </c>
      <c r="E176" s="14"/>
      <c r="F176" s="14">
        <v>6.12</v>
      </c>
    </row>
    <row r="177" spans="1:43">
      <c r="D177" s="14" t="s">
        <v>345</v>
      </c>
      <c r="E177" s="14"/>
      <c r="F177" s="14">
        <v>-0.84</v>
      </c>
    </row>
    <row r="178" spans="1:43">
      <c r="D178" s="14" t="s">
        <v>346</v>
      </c>
      <c r="E178" s="14"/>
      <c r="F178" s="14">
        <v>-0.48</v>
      </c>
    </row>
    <row r="179" spans="1:43">
      <c r="D179" s="14" t="s">
        <v>347</v>
      </c>
      <c r="E179" s="14"/>
      <c r="F179" s="14">
        <v>-0.48</v>
      </c>
    </row>
    <row r="180" spans="1:43">
      <c r="A180" s="2" t="s">
        <v>44</v>
      </c>
      <c r="C180" s="1" t="s">
        <v>348</v>
      </c>
      <c r="D180" t="s">
        <v>349</v>
      </c>
      <c r="E180" t="s">
        <v>50</v>
      </c>
      <c r="F180">
        <v>5.8608000000000002</v>
      </c>
      <c r="G180">
        <v>0</v>
      </c>
      <c r="H180">
        <f>F180*AE180</f>
        <v>0</v>
      </c>
      <c r="I180">
        <f>J180-H180</f>
        <v>0</v>
      </c>
      <c r="J180">
        <f>F180*G180</f>
        <v>0</v>
      </c>
      <c r="K180">
        <v>1.4999999999999999E-2</v>
      </c>
      <c r="L180">
        <f>F180*K180</f>
        <v>8.7912000000000004E-2</v>
      </c>
      <c r="M180" t="s">
        <v>350</v>
      </c>
      <c r="N180">
        <v>1</v>
      </c>
      <c r="O180">
        <f>IF(N180=5,I180,0)</f>
        <v>0</v>
      </c>
      <c r="Z180">
        <f>IF(AD180=0,J180,0)</f>
        <v>0</v>
      </c>
      <c r="AA180">
        <f>IF(AD180=15,J180,0)</f>
        <v>0</v>
      </c>
      <c r="AB180">
        <f>IF(AD180=21,J180,0)</f>
        <v>0</v>
      </c>
      <c r="AD180">
        <v>12</v>
      </c>
      <c r="AE180">
        <f>G180*AG180</f>
        <v>0</v>
      </c>
      <c r="AF180">
        <f>G180*(1-AG180)</f>
        <v>0</v>
      </c>
      <c r="AG180">
        <v>1</v>
      </c>
      <c r="AM180">
        <f>F180*AE180</f>
        <v>0</v>
      </c>
      <c r="AN180">
        <f>F180*AF180</f>
        <v>0</v>
      </c>
      <c r="AO180" t="s">
        <v>276</v>
      </c>
      <c r="AP180" t="s">
        <v>277</v>
      </c>
      <c r="AQ180" s="13" t="s">
        <v>54</v>
      </c>
    </row>
    <row r="181" spans="1:43">
      <c r="D181" s="14" t="s">
        <v>351</v>
      </c>
      <c r="E181" s="14"/>
      <c r="F181" s="14">
        <v>2.9606400000000002</v>
      </c>
    </row>
    <row r="182" spans="1:43">
      <c r="D182" s="14" t="s">
        <v>352</v>
      </c>
      <c r="E182" s="14"/>
      <c r="F182" s="14">
        <v>5.3567999999999998</v>
      </c>
    </row>
    <row r="183" spans="1:43">
      <c r="D183" s="14" t="s">
        <v>353</v>
      </c>
      <c r="E183" s="14"/>
      <c r="F183" s="14">
        <v>3.0024000000000002</v>
      </c>
    </row>
    <row r="184" spans="1:43">
      <c r="D184" s="14" t="s">
        <v>354</v>
      </c>
      <c r="E184" s="14"/>
      <c r="F184" s="14">
        <v>5.1840000000000002</v>
      </c>
    </row>
    <row r="185" spans="1:43" ht="12.75" customHeight="1">
      <c r="C185" s="17" t="s">
        <v>60</v>
      </c>
      <c r="D185" s="66" t="s">
        <v>355</v>
      </c>
      <c r="E185" s="66"/>
      <c r="F185" s="66"/>
      <c r="G185" s="66"/>
      <c r="H185" s="66"/>
      <c r="I185" s="66"/>
      <c r="J185" s="66"/>
      <c r="K185" s="66"/>
      <c r="L185" s="66"/>
      <c r="M185" s="66"/>
    </row>
    <row r="186" spans="1:43">
      <c r="A186" s="18"/>
      <c r="B186" s="19"/>
      <c r="C186" s="19" t="s">
        <v>356</v>
      </c>
      <c r="D186" s="13" t="s">
        <v>357</v>
      </c>
      <c r="E186" s="13"/>
      <c r="F186" s="13"/>
      <c r="G186" s="13"/>
      <c r="H186" s="13">
        <f>SUM(H187:H206)</f>
        <v>0</v>
      </c>
      <c r="I186" s="13">
        <f>SUM(I187:I206)</f>
        <v>0</v>
      </c>
      <c r="J186" s="13">
        <f>H186+I186</f>
        <v>0</v>
      </c>
      <c r="K186" s="13"/>
      <c r="L186" s="13">
        <f>SUM(L187:L206)</f>
        <v>1.3664160000000002E-2</v>
      </c>
      <c r="M186" s="13"/>
      <c r="P186" s="13">
        <f>IF(Q186="PR",J186,SUM(O187:O206))</f>
        <v>0</v>
      </c>
      <c r="Q186" s="13" t="s">
        <v>95</v>
      </c>
      <c r="R186" s="13">
        <f>IF(Q186="HS",H186,0)</f>
        <v>0</v>
      </c>
      <c r="S186" s="13">
        <f>IF(Q186="HS",I186-P186,0)</f>
        <v>0</v>
      </c>
      <c r="T186" s="13">
        <f>IF(Q186="PS",H186,0)</f>
        <v>0</v>
      </c>
      <c r="U186" s="13">
        <f>IF(Q186="PS",I186-P186,0)</f>
        <v>0</v>
      </c>
      <c r="V186" s="13">
        <f>IF(Q186="MP",H186,0)</f>
        <v>0</v>
      </c>
      <c r="W186" s="13">
        <f>IF(Q186="MP",I186-P186,0)</f>
        <v>0</v>
      </c>
      <c r="X186" s="13">
        <f>IF(Q186="OM",H186,0)</f>
        <v>0</v>
      </c>
      <c r="Y186" s="13">
        <v>784</v>
      </c>
      <c r="AI186">
        <f>SUM(Z187:Z206)</f>
        <v>0</v>
      </c>
      <c r="AJ186">
        <f>SUM(AA187:AA206)</f>
        <v>0</v>
      </c>
      <c r="AK186">
        <f>SUM(AB187:AB206)</f>
        <v>0</v>
      </c>
    </row>
    <row r="187" spans="1:43">
      <c r="A187" s="2" t="s">
        <v>358</v>
      </c>
      <c r="C187" s="1" t="s">
        <v>359</v>
      </c>
      <c r="D187" t="s">
        <v>360</v>
      </c>
      <c r="E187" t="s">
        <v>50</v>
      </c>
      <c r="F187">
        <v>16.748000000000001</v>
      </c>
      <c r="G187">
        <v>0</v>
      </c>
      <c r="H187">
        <f>F187*AE187</f>
        <v>0</v>
      </c>
      <c r="I187">
        <f>J187-H187</f>
        <v>0</v>
      </c>
      <c r="J187">
        <f>F187*G187</f>
        <v>0</v>
      </c>
      <c r="K187">
        <v>0</v>
      </c>
      <c r="L187">
        <f>F187*K187</f>
        <v>0</v>
      </c>
      <c r="M187" t="s">
        <v>51</v>
      </c>
      <c r="N187">
        <v>1</v>
      </c>
      <c r="O187">
        <f>IF(N187=5,I187,0)</f>
        <v>0</v>
      </c>
      <c r="Z187">
        <f>IF(AD187=0,J187,0)</f>
        <v>0</v>
      </c>
      <c r="AA187">
        <f>IF(AD187=15,J187,0)</f>
        <v>0</v>
      </c>
      <c r="AB187">
        <f>IF(AD187=21,J187,0)</f>
        <v>0</v>
      </c>
      <c r="AD187">
        <v>12</v>
      </c>
      <c r="AE187">
        <f>G187*AG187</f>
        <v>0</v>
      </c>
      <c r="AF187">
        <f>G187*(1-AG187)</f>
        <v>0</v>
      </c>
      <c r="AG187">
        <v>0</v>
      </c>
      <c r="AM187">
        <f>F187*AE187</f>
        <v>0</v>
      </c>
      <c r="AN187">
        <f>F187*AF187</f>
        <v>0</v>
      </c>
      <c r="AO187" t="s">
        <v>361</v>
      </c>
      <c r="AP187" t="s">
        <v>277</v>
      </c>
      <c r="AQ187" s="13" t="s">
        <v>54</v>
      </c>
    </row>
    <row r="188" spans="1:43">
      <c r="D188" s="14" t="s">
        <v>362</v>
      </c>
      <c r="E188" s="14"/>
      <c r="F188" s="14">
        <v>6.09</v>
      </c>
    </row>
    <row r="189" spans="1:43">
      <c r="D189" s="14" t="s">
        <v>363</v>
      </c>
      <c r="E189" s="14"/>
      <c r="F189" s="14">
        <v>0</v>
      </c>
    </row>
    <row r="190" spans="1:43">
      <c r="D190" s="14" t="s">
        <v>364</v>
      </c>
      <c r="E190" s="14"/>
      <c r="F190" s="14">
        <v>6.57</v>
      </c>
    </row>
    <row r="191" spans="1:43">
      <c r="D191" s="14" t="s">
        <v>365</v>
      </c>
      <c r="E191" s="14"/>
      <c r="F191" s="14">
        <v>13.858000000000001</v>
      </c>
    </row>
    <row r="192" spans="1:43">
      <c r="D192" s="14" t="s">
        <v>366</v>
      </c>
      <c r="E192" s="14"/>
      <c r="F192" s="14">
        <v>6.98</v>
      </c>
    </row>
    <row r="193" spans="1:43">
      <c r="D193" s="14" t="s">
        <v>367</v>
      </c>
      <c r="E193" s="14"/>
      <c r="F193" s="14">
        <v>9.7680000000000007</v>
      </c>
    </row>
    <row r="194" spans="1:43">
      <c r="D194" s="14" t="s">
        <v>368</v>
      </c>
      <c r="E194" s="14"/>
      <c r="F194" s="14">
        <v>2.8628</v>
      </c>
    </row>
    <row r="195" spans="1:43">
      <c r="D195" s="14" t="s">
        <v>369</v>
      </c>
      <c r="E195" s="14"/>
      <c r="F195" s="14">
        <v>6.2640000000000002</v>
      </c>
    </row>
    <row r="196" spans="1:43">
      <c r="D196" s="14" t="s">
        <v>370</v>
      </c>
      <c r="E196" s="14"/>
      <c r="F196" s="14">
        <v>6.2</v>
      </c>
    </row>
    <row r="197" spans="1:43">
      <c r="D197" s="14" t="s">
        <v>371</v>
      </c>
      <c r="E197" s="14"/>
      <c r="F197" s="14">
        <v>12.24</v>
      </c>
    </row>
    <row r="198" spans="1:43" ht="12.75" customHeight="1">
      <c r="C198" s="17" t="s">
        <v>60</v>
      </c>
      <c r="D198" s="66" t="s">
        <v>372</v>
      </c>
      <c r="E198" s="66"/>
      <c r="F198" s="66"/>
      <c r="G198" s="66"/>
      <c r="H198" s="66"/>
      <c r="I198" s="66"/>
      <c r="J198" s="66"/>
      <c r="K198" s="66"/>
      <c r="L198" s="66"/>
      <c r="M198" s="66"/>
    </row>
    <row r="199" spans="1:43">
      <c r="A199" s="2" t="s">
        <v>373</v>
      </c>
      <c r="C199" s="1" t="s">
        <v>374</v>
      </c>
      <c r="D199" t="s">
        <v>375</v>
      </c>
      <c r="E199" t="s">
        <v>50</v>
      </c>
      <c r="F199">
        <v>16.748000000000001</v>
      </c>
      <c r="G199">
        <v>0</v>
      </c>
      <c r="H199">
        <f>F199*AE199</f>
        <v>0</v>
      </c>
      <c r="I199">
        <f>J199-H199</f>
        <v>0</v>
      </c>
      <c r="J199">
        <f>F199*G199</f>
        <v>0</v>
      </c>
      <c r="K199">
        <v>0</v>
      </c>
      <c r="L199">
        <f>F199*K199</f>
        <v>0</v>
      </c>
      <c r="M199" t="s">
        <v>51</v>
      </c>
      <c r="N199">
        <v>1</v>
      </c>
      <c r="O199">
        <f>IF(N199=5,I199,0)</f>
        <v>0</v>
      </c>
      <c r="Z199">
        <f>IF(AD199=0,J199,0)</f>
        <v>0</v>
      </c>
      <c r="AA199">
        <f>IF(AD199=15,J199,0)</f>
        <v>0</v>
      </c>
      <c r="AB199">
        <f>IF(AD199=21,J199,0)</f>
        <v>0</v>
      </c>
      <c r="AD199">
        <v>12</v>
      </c>
      <c r="AE199">
        <f>G199*AG199</f>
        <v>0</v>
      </c>
      <c r="AF199">
        <f>G199*(1-AG199)</f>
        <v>0</v>
      </c>
      <c r="AG199">
        <v>0</v>
      </c>
      <c r="AM199">
        <f>F199*AE199</f>
        <v>0</v>
      </c>
      <c r="AN199">
        <f>F199*AF199</f>
        <v>0</v>
      </c>
      <c r="AO199" t="s">
        <v>361</v>
      </c>
      <c r="AP199" t="s">
        <v>277</v>
      </c>
      <c r="AQ199" s="13" t="s">
        <v>54</v>
      </c>
    </row>
    <row r="200" spans="1:43" ht="12.75" customHeight="1">
      <c r="C200" s="17" t="s">
        <v>60</v>
      </c>
      <c r="D200" s="66" t="s">
        <v>376</v>
      </c>
      <c r="E200" s="66"/>
      <c r="F200" s="66"/>
      <c r="G200" s="66"/>
      <c r="H200" s="66"/>
      <c r="I200" s="66"/>
      <c r="J200" s="66"/>
      <c r="K200" s="66"/>
      <c r="L200" s="66"/>
      <c r="M200" s="66"/>
    </row>
    <row r="201" spans="1:43">
      <c r="A201" s="2" t="s">
        <v>377</v>
      </c>
      <c r="C201" s="1" t="s">
        <v>378</v>
      </c>
      <c r="D201" t="s">
        <v>379</v>
      </c>
      <c r="E201" t="s">
        <v>50</v>
      </c>
      <c r="F201">
        <v>6.98</v>
      </c>
      <c r="G201">
        <v>0</v>
      </c>
      <c r="H201">
        <f>F201*AE201</f>
        <v>0</v>
      </c>
      <c r="I201">
        <f>J201-H201</f>
        <v>0</v>
      </c>
      <c r="J201">
        <f>F201*G201</f>
        <v>0</v>
      </c>
      <c r="K201">
        <v>3.5E-4</v>
      </c>
      <c r="L201">
        <f>F201*K201</f>
        <v>2.4430000000000003E-3</v>
      </c>
      <c r="M201" t="s">
        <v>51</v>
      </c>
      <c r="N201">
        <v>1</v>
      </c>
      <c r="O201">
        <f>IF(N201=5,I201,0)</f>
        <v>0</v>
      </c>
      <c r="Z201">
        <f>IF(AD201=0,J201,0)</f>
        <v>0</v>
      </c>
      <c r="AA201">
        <f>IF(AD201=15,J201,0)</f>
        <v>0</v>
      </c>
      <c r="AB201">
        <f>IF(AD201=21,J201,0)</f>
        <v>0</v>
      </c>
      <c r="AD201">
        <v>12</v>
      </c>
      <c r="AE201">
        <f>G201*AG201</f>
        <v>0</v>
      </c>
      <c r="AF201">
        <f>G201*(1-AG201)</f>
        <v>0</v>
      </c>
      <c r="AG201">
        <v>0.624</v>
      </c>
      <c r="AM201">
        <f>F201*AE201</f>
        <v>0</v>
      </c>
      <c r="AN201">
        <f>F201*AF201</f>
        <v>0</v>
      </c>
      <c r="AO201" t="s">
        <v>361</v>
      </c>
      <c r="AP201" t="s">
        <v>277</v>
      </c>
      <c r="AQ201" s="13" t="s">
        <v>54</v>
      </c>
    </row>
    <row r="202" spans="1:43">
      <c r="D202" s="14" t="s">
        <v>380</v>
      </c>
      <c r="E202" s="14"/>
      <c r="F202" s="14">
        <v>12.52</v>
      </c>
    </row>
    <row r="203" spans="1:43">
      <c r="D203" s="14" t="s">
        <v>86</v>
      </c>
      <c r="E203" s="14"/>
      <c r="F203" s="14">
        <v>6.98</v>
      </c>
    </row>
    <row r="204" spans="1:43">
      <c r="A204" s="2" t="s">
        <v>381</v>
      </c>
      <c r="C204" s="1" t="s">
        <v>382</v>
      </c>
      <c r="D204" t="s">
        <v>383</v>
      </c>
      <c r="E204" t="s">
        <v>50</v>
      </c>
      <c r="F204">
        <v>16.748000000000001</v>
      </c>
      <c r="G204">
        <v>0</v>
      </c>
      <c r="H204">
        <f>F204*AE204</f>
        <v>0</v>
      </c>
      <c r="I204">
        <f>J204-H204</f>
        <v>0</v>
      </c>
      <c r="J204">
        <f>F204*G204</f>
        <v>0</v>
      </c>
      <c r="K204">
        <v>4.0000000000000002E-4</v>
      </c>
      <c r="L204">
        <f>F204*K204</f>
        <v>6.6992000000000006E-3</v>
      </c>
      <c r="M204" t="s">
        <v>51</v>
      </c>
      <c r="N204">
        <v>1</v>
      </c>
      <c r="O204">
        <f>IF(N204=5,I204,0)</f>
        <v>0</v>
      </c>
      <c r="Z204">
        <f>IF(AD204=0,J204,0)</f>
        <v>0</v>
      </c>
      <c r="AA204">
        <f>IF(AD204=15,J204,0)</f>
        <v>0</v>
      </c>
      <c r="AB204">
        <f>IF(AD204=21,J204,0)</f>
        <v>0</v>
      </c>
      <c r="AD204">
        <v>12</v>
      </c>
      <c r="AE204">
        <f>G204*AG204</f>
        <v>0</v>
      </c>
      <c r="AF204">
        <f>G204*(1-AG204)</f>
        <v>0</v>
      </c>
      <c r="AG204">
        <v>0.62193475815523058</v>
      </c>
      <c r="AM204">
        <f>F204*AE204</f>
        <v>0</v>
      </c>
      <c r="AN204">
        <f>F204*AF204</f>
        <v>0</v>
      </c>
      <c r="AO204" t="s">
        <v>361</v>
      </c>
      <c r="AP204" t="s">
        <v>277</v>
      </c>
      <c r="AQ204" s="13" t="s">
        <v>54</v>
      </c>
    </row>
    <row r="205" spans="1:43" ht="12.75" customHeight="1">
      <c r="C205" s="17" t="s">
        <v>60</v>
      </c>
      <c r="D205" s="66" t="s">
        <v>384</v>
      </c>
      <c r="E205" s="66"/>
      <c r="F205" s="66"/>
      <c r="G205" s="66"/>
      <c r="H205" s="66"/>
      <c r="I205" s="66"/>
      <c r="J205" s="66"/>
      <c r="K205" s="66"/>
      <c r="L205" s="66"/>
      <c r="M205" s="66"/>
    </row>
    <row r="206" spans="1:43">
      <c r="A206" s="2" t="s">
        <v>385</v>
      </c>
      <c r="C206" s="1" t="s">
        <v>386</v>
      </c>
      <c r="D206" t="s">
        <v>387</v>
      </c>
      <c r="E206" t="s">
        <v>50</v>
      </c>
      <c r="F206">
        <v>16.748000000000001</v>
      </c>
      <c r="G206">
        <v>0</v>
      </c>
      <c r="H206">
        <f>F206*AE206</f>
        <v>0</v>
      </c>
      <c r="I206">
        <f>J206-H206</f>
        <v>0</v>
      </c>
      <c r="J206">
        <f>F206*G206</f>
        <v>0</v>
      </c>
      <c r="K206">
        <v>2.7E-4</v>
      </c>
      <c r="L206">
        <f>F206*K206</f>
        <v>4.5219600000000002E-3</v>
      </c>
      <c r="M206" t="s">
        <v>51</v>
      </c>
      <c r="N206">
        <v>1</v>
      </c>
      <c r="O206">
        <f>IF(N206=5,I206,0)</f>
        <v>0</v>
      </c>
      <c r="Z206">
        <f>IF(AD206=0,J206,0)</f>
        <v>0</v>
      </c>
      <c r="AA206">
        <f>IF(AD206=15,J206,0)</f>
        <v>0</v>
      </c>
      <c r="AB206">
        <f>IF(AD206=21,J206,0)</f>
        <v>0</v>
      </c>
      <c r="AD206">
        <v>12</v>
      </c>
      <c r="AE206">
        <f>G206*AG206</f>
        <v>0</v>
      </c>
      <c r="AF206">
        <f>G206*(1-AG206)</f>
        <v>0</v>
      </c>
      <c r="AG206">
        <v>0.18165291567612921</v>
      </c>
      <c r="AM206">
        <f>F206*AE206</f>
        <v>0</v>
      </c>
      <c r="AN206">
        <f>F206*AF206</f>
        <v>0</v>
      </c>
      <c r="AO206" t="s">
        <v>361</v>
      </c>
      <c r="AP206" t="s">
        <v>277</v>
      </c>
      <c r="AQ206" s="13" t="s">
        <v>54</v>
      </c>
    </row>
    <row r="207" spans="1:43" ht="12.75" customHeight="1">
      <c r="C207" s="17" t="s">
        <v>60</v>
      </c>
      <c r="D207" s="66" t="s">
        <v>388</v>
      </c>
      <c r="E207" s="66"/>
      <c r="F207" s="66"/>
      <c r="G207" s="66"/>
      <c r="H207" s="66"/>
      <c r="I207" s="66"/>
      <c r="J207" s="66"/>
      <c r="K207" s="66"/>
      <c r="L207" s="66"/>
      <c r="M207" s="66"/>
    </row>
    <row r="208" spans="1:43">
      <c r="A208" s="18"/>
      <c r="B208" s="19"/>
      <c r="C208" s="19" t="s">
        <v>389</v>
      </c>
      <c r="D208" s="13" t="s">
        <v>390</v>
      </c>
      <c r="E208" s="13"/>
      <c r="F208" s="13"/>
      <c r="G208" s="13"/>
      <c r="H208" s="13">
        <f>SUM(H209:H217)</f>
        <v>0</v>
      </c>
      <c r="I208" s="13">
        <f>SUM(I209:I217)</f>
        <v>0</v>
      </c>
      <c r="J208" s="13">
        <f>H208+I208</f>
        <v>0</v>
      </c>
      <c r="K208" s="13"/>
      <c r="L208" s="13">
        <f>SUM(L209:L217)</f>
        <v>0.95134800000000008</v>
      </c>
      <c r="M208" s="13"/>
      <c r="P208" s="13">
        <f>IF(Q208="PR",J208,SUM(O209:O217))</f>
        <v>0</v>
      </c>
      <c r="Q208" s="13" t="s">
        <v>46</v>
      </c>
      <c r="R208" s="13">
        <f>IF(Q208="HS",H208,0)</f>
        <v>0</v>
      </c>
      <c r="S208" s="13">
        <f>IF(Q208="HS",I208-P208,0)</f>
        <v>0</v>
      </c>
      <c r="T208" s="13">
        <f>IF(Q208="PS",H208,0)</f>
        <v>0</v>
      </c>
      <c r="U208" s="13">
        <f>IF(Q208="PS",I208-P208,0)</f>
        <v>0</v>
      </c>
      <c r="V208" s="13">
        <f>IF(Q208="MP",H208,0)</f>
        <v>0</v>
      </c>
      <c r="W208" s="13">
        <f>IF(Q208="MP",I208-P208,0)</f>
        <v>0</v>
      </c>
      <c r="X208" s="13">
        <f>IF(Q208="OM",H208,0)</f>
        <v>0</v>
      </c>
      <c r="Y208" s="13">
        <v>96</v>
      </c>
      <c r="AI208">
        <f>SUM(Z209:Z217)</f>
        <v>0</v>
      </c>
      <c r="AJ208">
        <f>SUM(AA209:AA217)</f>
        <v>0</v>
      </c>
      <c r="AK208">
        <f>SUM(AB209:AB217)</f>
        <v>0</v>
      </c>
    </row>
    <row r="209" spans="1:43">
      <c r="A209" s="2" t="s">
        <v>391</v>
      </c>
      <c r="C209" s="1" t="s">
        <v>392</v>
      </c>
      <c r="D209" t="s">
        <v>393</v>
      </c>
      <c r="E209" t="s">
        <v>394</v>
      </c>
      <c r="F209">
        <v>0.32900000000000001</v>
      </c>
      <c r="G209">
        <v>0</v>
      </c>
      <c r="H209">
        <f>F209*AE209</f>
        <v>0</v>
      </c>
      <c r="I209">
        <f>J209-H209</f>
        <v>0</v>
      </c>
      <c r="J209">
        <f>F209*G209</f>
        <v>0</v>
      </c>
      <c r="K209">
        <v>2.2000000000000002</v>
      </c>
      <c r="L209">
        <f>F209*K209</f>
        <v>0.72380000000000011</v>
      </c>
      <c r="M209" t="s">
        <v>51</v>
      </c>
      <c r="N209">
        <v>1</v>
      </c>
      <c r="O209">
        <f>IF(N209=5,I209,0)</f>
        <v>0</v>
      </c>
      <c r="Z209">
        <f>IF(AD209=0,J209,0)</f>
        <v>0</v>
      </c>
      <c r="AA209">
        <f>IF(AD209=15,J209,0)</f>
        <v>0</v>
      </c>
      <c r="AB209">
        <f>IF(AD209=21,J209,0)</f>
        <v>0</v>
      </c>
      <c r="AD209">
        <v>12</v>
      </c>
      <c r="AE209">
        <f>G209*AG209</f>
        <v>0</v>
      </c>
      <c r="AF209">
        <f>G209*(1-AG209)</f>
        <v>0</v>
      </c>
      <c r="AG209">
        <v>0</v>
      </c>
      <c r="AM209">
        <f>F209*AE209</f>
        <v>0</v>
      </c>
      <c r="AN209">
        <f>F209*AF209</f>
        <v>0</v>
      </c>
      <c r="AO209" t="s">
        <v>395</v>
      </c>
      <c r="AP209" t="s">
        <v>396</v>
      </c>
      <c r="AQ209" s="13" t="s">
        <v>54</v>
      </c>
    </row>
    <row r="210" spans="1:43">
      <c r="D210" s="14" t="s">
        <v>397</v>
      </c>
      <c r="E210" s="14"/>
      <c r="F210" s="14">
        <v>0.42630000000000001</v>
      </c>
    </row>
    <row r="211" spans="1:43">
      <c r="D211" s="14" t="s">
        <v>398</v>
      </c>
      <c r="E211" s="14"/>
      <c r="F211" s="14">
        <v>0.32900000000000001</v>
      </c>
    </row>
    <row r="212" spans="1:43" ht="38.25" customHeight="1">
      <c r="C212" s="17" t="s">
        <v>60</v>
      </c>
      <c r="D212" s="66" t="s">
        <v>399</v>
      </c>
      <c r="E212" s="66"/>
      <c r="F212" s="66"/>
      <c r="G212" s="66"/>
      <c r="H212" s="66"/>
      <c r="I212" s="66"/>
      <c r="J212" s="66"/>
      <c r="K212" s="66"/>
      <c r="L212" s="66"/>
      <c r="M212" s="66"/>
    </row>
    <row r="213" spans="1:43">
      <c r="A213" s="2" t="s">
        <v>400</v>
      </c>
      <c r="C213" s="1" t="s">
        <v>401</v>
      </c>
      <c r="D213" t="s">
        <v>402</v>
      </c>
      <c r="E213" t="s">
        <v>394</v>
      </c>
      <c r="F213">
        <v>0.32900000000000001</v>
      </c>
      <c r="G213">
        <v>0</v>
      </c>
      <c r="H213">
        <f>F213*AE213</f>
        <v>0</v>
      </c>
      <c r="I213">
        <f>J213-H213</f>
        <v>0</v>
      </c>
      <c r="J213">
        <f>F213*G213</f>
        <v>0</v>
      </c>
      <c r="K213">
        <v>0</v>
      </c>
      <c r="L213">
        <f>F213*K213</f>
        <v>0</v>
      </c>
      <c r="M213" t="s">
        <v>51</v>
      </c>
      <c r="N213">
        <v>1</v>
      </c>
      <c r="O213">
        <f>IF(N213=5,I213,0)</f>
        <v>0</v>
      </c>
      <c r="Z213">
        <f>IF(AD213=0,J213,0)</f>
        <v>0</v>
      </c>
      <c r="AA213">
        <f>IF(AD213=15,J213,0)</f>
        <v>0</v>
      </c>
      <c r="AB213">
        <f>IF(AD213=21,J213,0)</f>
        <v>0</v>
      </c>
      <c r="AD213">
        <v>12</v>
      </c>
      <c r="AE213">
        <f>G213*AG213</f>
        <v>0</v>
      </c>
      <c r="AF213">
        <f>G213*(1-AG213)</f>
        <v>0</v>
      </c>
      <c r="AG213">
        <v>0</v>
      </c>
      <c r="AM213">
        <f>F213*AE213</f>
        <v>0</v>
      </c>
      <c r="AN213">
        <f>F213*AF213</f>
        <v>0</v>
      </c>
      <c r="AO213" t="s">
        <v>395</v>
      </c>
      <c r="AP213" t="s">
        <v>396</v>
      </c>
      <c r="AQ213" s="13" t="s">
        <v>54</v>
      </c>
    </row>
    <row r="214" spans="1:43" ht="25.5" customHeight="1">
      <c r="C214" s="17" t="s">
        <v>60</v>
      </c>
      <c r="D214" s="66" t="s">
        <v>403</v>
      </c>
      <c r="E214" s="66"/>
      <c r="F214" s="66"/>
      <c r="G214" s="66"/>
      <c r="H214" s="66"/>
      <c r="I214" s="66"/>
      <c r="J214" s="66"/>
      <c r="K214" s="66"/>
      <c r="L214" s="66"/>
      <c r="M214" s="66"/>
    </row>
    <row r="215" spans="1:43">
      <c r="A215" s="2" t="s">
        <v>404</v>
      </c>
      <c r="C215" s="1" t="s">
        <v>405</v>
      </c>
      <c r="D215" t="s">
        <v>406</v>
      </c>
      <c r="E215" t="s">
        <v>50</v>
      </c>
      <c r="F215">
        <v>6.98</v>
      </c>
      <c r="G215">
        <v>0</v>
      </c>
      <c r="H215">
        <f>F215*AE215</f>
        <v>0</v>
      </c>
      <c r="I215">
        <f>J215-H215</f>
        <v>0</v>
      </c>
      <c r="J215">
        <f>F215*G215</f>
        <v>0</v>
      </c>
      <c r="K215">
        <v>1.26E-2</v>
      </c>
      <c r="L215">
        <f>F215*K215</f>
        <v>8.7948000000000012E-2</v>
      </c>
      <c r="M215" t="s">
        <v>51</v>
      </c>
      <c r="N215">
        <v>1</v>
      </c>
      <c r="O215">
        <f>IF(N215=5,I215,0)</f>
        <v>0</v>
      </c>
      <c r="Z215">
        <f>IF(AD215=0,J215,0)</f>
        <v>0</v>
      </c>
      <c r="AA215">
        <f>IF(AD215=15,J215,0)</f>
        <v>0</v>
      </c>
      <c r="AB215">
        <f>IF(AD215=21,J215,0)</f>
        <v>0</v>
      </c>
      <c r="AD215">
        <v>12</v>
      </c>
      <c r="AE215">
        <f>G215*AG215</f>
        <v>0</v>
      </c>
      <c r="AF215">
        <f>G215*(1-AG215)</f>
        <v>0</v>
      </c>
      <c r="AG215">
        <v>0</v>
      </c>
      <c r="AM215">
        <f>F215*AE215</f>
        <v>0</v>
      </c>
      <c r="AN215">
        <f>F215*AF215</f>
        <v>0</v>
      </c>
      <c r="AO215" t="s">
        <v>395</v>
      </c>
      <c r="AP215" t="s">
        <v>396</v>
      </c>
      <c r="AQ215" s="13" t="s">
        <v>54</v>
      </c>
    </row>
    <row r="216" spans="1:43" ht="25.5" customHeight="1">
      <c r="C216" s="17" t="s">
        <v>60</v>
      </c>
      <c r="D216" s="66" t="s">
        <v>407</v>
      </c>
      <c r="E216" s="66"/>
      <c r="F216" s="66"/>
      <c r="G216" s="66"/>
      <c r="H216" s="66"/>
      <c r="I216" s="66"/>
      <c r="J216" s="66"/>
      <c r="K216" s="66"/>
      <c r="L216" s="66"/>
      <c r="M216" s="66"/>
    </row>
    <row r="217" spans="1:43">
      <c r="A217" s="2" t="s">
        <v>408</v>
      </c>
      <c r="C217" s="1" t="s">
        <v>409</v>
      </c>
      <c r="D217" t="s">
        <v>410</v>
      </c>
      <c r="E217" t="s">
        <v>50</v>
      </c>
      <c r="F217">
        <v>6.98</v>
      </c>
      <c r="G217">
        <v>0</v>
      </c>
      <c r="H217">
        <f>F217*AE217</f>
        <v>0</v>
      </c>
      <c r="I217">
        <f>J217-H217</f>
        <v>0</v>
      </c>
      <c r="J217">
        <f>F217*G217</f>
        <v>0</v>
      </c>
      <c r="K217">
        <v>0.02</v>
      </c>
      <c r="L217">
        <f>F217*K217</f>
        <v>0.1396</v>
      </c>
      <c r="M217" t="s">
        <v>51</v>
      </c>
      <c r="N217">
        <v>1</v>
      </c>
      <c r="O217">
        <f>IF(N217=5,I217,0)</f>
        <v>0</v>
      </c>
      <c r="Z217">
        <f>IF(AD217=0,J217,0)</f>
        <v>0</v>
      </c>
      <c r="AA217">
        <f>IF(AD217=15,J217,0)</f>
        <v>0</v>
      </c>
      <c r="AB217">
        <f>IF(AD217=21,J217,0)</f>
        <v>0</v>
      </c>
      <c r="AD217">
        <v>12</v>
      </c>
      <c r="AE217">
        <f>G217*AG217</f>
        <v>0</v>
      </c>
      <c r="AF217">
        <f>G217*(1-AG217)</f>
        <v>0</v>
      </c>
      <c r="AG217">
        <v>0</v>
      </c>
      <c r="AM217">
        <f>F217*AE217</f>
        <v>0</v>
      </c>
      <c r="AN217">
        <f>F217*AF217</f>
        <v>0</v>
      </c>
      <c r="AO217" t="s">
        <v>395</v>
      </c>
      <c r="AP217" t="s">
        <v>396</v>
      </c>
      <c r="AQ217" s="13" t="s">
        <v>54</v>
      </c>
    </row>
    <row r="218" spans="1:43" ht="12.75" customHeight="1">
      <c r="C218" s="17" t="s">
        <v>60</v>
      </c>
      <c r="D218" s="66" t="s">
        <v>411</v>
      </c>
      <c r="E218" s="66"/>
      <c r="F218" s="66"/>
      <c r="G218" s="66"/>
      <c r="H218" s="66"/>
      <c r="I218" s="66"/>
      <c r="J218" s="66"/>
      <c r="K218" s="66"/>
      <c r="L218" s="66"/>
      <c r="M218" s="66"/>
    </row>
    <row r="219" spans="1:43">
      <c r="A219" s="18"/>
      <c r="B219" s="19"/>
      <c r="C219" s="19" t="s">
        <v>412</v>
      </c>
      <c r="D219" s="13" t="s">
        <v>413</v>
      </c>
      <c r="E219" s="13"/>
      <c r="F219" s="13"/>
      <c r="G219" s="13"/>
      <c r="H219" s="13">
        <f>SUM(H220:H220)</f>
        <v>0</v>
      </c>
      <c r="I219" s="13">
        <f>SUM(I220:I220)</f>
        <v>0</v>
      </c>
      <c r="J219" s="13">
        <f>H219+I219</f>
        <v>0</v>
      </c>
      <c r="K219" s="13"/>
      <c r="L219" s="13">
        <f>SUM(L220:L220)</f>
        <v>0</v>
      </c>
      <c r="M219" s="13"/>
      <c r="P219" s="13">
        <f>IF(Q219="PR",J219,SUM(O220:O220))</f>
        <v>0</v>
      </c>
      <c r="Q219" s="13"/>
      <c r="R219" s="13">
        <f>IF(Q219="HS",H219,0)</f>
        <v>0</v>
      </c>
      <c r="S219" s="13">
        <f>IF(Q219="HS",I219-P219,0)</f>
        <v>0</v>
      </c>
      <c r="T219" s="13">
        <f>IF(Q219="PS",H219,0)</f>
        <v>0</v>
      </c>
      <c r="U219" s="13">
        <f>IF(Q219="PS",I219-P219,0)</f>
        <v>0</v>
      </c>
      <c r="V219" s="13">
        <f>IF(Q219="MP",H219,0)</f>
        <v>0</v>
      </c>
      <c r="W219" s="13">
        <f>IF(Q219="MP",I219-P219,0)</f>
        <v>0</v>
      </c>
      <c r="X219" s="13">
        <f>IF(Q219="OM",H219,0)</f>
        <v>0</v>
      </c>
      <c r="Y219" s="13" t="s">
        <v>412</v>
      </c>
      <c r="AI219">
        <f>SUM(Z220:Z220)</f>
        <v>0</v>
      </c>
      <c r="AJ219">
        <f>SUM(AA220:AA220)</f>
        <v>0</v>
      </c>
      <c r="AK219">
        <f>SUM(AB220:AB220)</f>
        <v>0</v>
      </c>
    </row>
    <row r="220" spans="1:43">
      <c r="A220" s="2" t="s">
        <v>414</v>
      </c>
      <c r="C220" s="1" t="s">
        <v>415</v>
      </c>
      <c r="D220" t="s">
        <v>416</v>
      </c>
      <c r="E220" t="s">
        <v>79</v>
      </c>
      <c r="F220">
        <v>1.0446</v>
      </c>
      <c r="G220">
        <v>0</v>
      </c>
      <c r="H220">
        <f>F220*AE220</f>
        <v>0</v>
      </c>
      <c r="I220">
        <f>J220-H220</f>
        <v>0</v>
      </c>
      <c r="J220">
        <f>F220*G220</f>
        <v>0</v>
      </c>
      <c r="K220">
        <v>0</v>
      </c>
      <c r="L220">
        <f>F220*K220</f>
        <v>0</v>
      </c>
      <c r="M220" t="s">
        <v>51</v>
      </c>
      <c r="N220">
        <v>5</v>
      </c>
      <c r="O220">
        <f>IF(N220=5,I220,0)</f>
        <v>0</v>
      </c>
      <c r="Z220">
        <f>IF(AD220=0,J220,0)</f>
        <v>0</v>
      </c>
      <c r="AA220">
        <f>IF(AD220=15,J220,0)</f>
        <v>0</v>
      </c>
      <c r="AB220">
        <f>IF(AD220=21,J220,0)</f>
        <v>0</v>
      </c>
      <c r="AD220">
        <v>12</v>
      </c>
      <c r="AE220">
        <f>G220*AG220</f>
        <v>0</v>
      </c>
      <c r="AF220">
        <f>G220*(1-AG220)</f>
        <v>0</v>
      </c>
      <c r="AG220">
        <v>0</v>
      </c>
      <c r="AM220">
        <f>F220*AE220</f>
        <v>0</v>
      </c>
      <c r="AN220">
        <f>F220*AF220</f>
        <v>0</v>
      </c>
      <c r="AO220" t="s">
        <v>417</v>
      </c>
      <c r="AP220" t="s">
        <v>396</v>
      </c>
      <c r="AQ220" s="13" t="s">
        <v>54</v>
      </c>
    </row>
    <row r="221" spans="1:43">
      <c r="D221" s="14" t="s">
        <v>418</v>
      </c>
      <c r="E221" s="14"/>
      <c r="F221" s="14">
        <v>0.85219999999999996</v>
      </c>
    </row>
    <row r="222" spans="1:43">
      <c r="D222" s="14" t="s">
        <v>419</v>
      </c>
      <c r="E222" s="14"/>
      <c r="F222" s="14">
        <v>1.0446</v>
      </c>
    </row>
    <row r="223" spans="1:43">
      <c r="D223" s="14" t="s">
        <v>420</v>
      </c>
      <c r="E223" s="14"/>
      <c r="F223" s="14">
        <v>0.56059999999999999</v>
      </c>
    </row>
    <row r="224" spans="1:43">
      <c r="D224" s="14" t="s">
        <v>421</v>
      </c>
      <c r="E224" s="14"/>
      <c r="F224" s="14">
        <v>1.1132</v>
      </c>
    </row>
    <row r="225" spans="1:43">
      <c r="A225" s="18"/>
      <c r="B225" s="19"/>
      <c r="C225" s="19" t="s">
        <v>422</v>
      </c>
      <c r="D225" s="13" t="s">
        <v>423</v>
      </c>
      <c r="E225" s="13"/>
      <c r="F225" s="13"/>
      <c r="G225" s="13"/>
      <c r="H225" s="13">
        <f>SUM(H226:H248)</f>
        <v>0</v>
      </c>
      <c r="I225" s="13">
        <f>SUM(I226:I248)</f>
        <v>0</v>
      </c>
      <c r="J225" s="13">
        <f>H225+I225</f>
        <v>0</v>
      </c>
      <c r="K225" s="13"/>
      <c r="L225" s="13">
        <f>SUM(L226:L248)</f>
        <v>3.7599999999999999E-3</v>
      </c>
      <c r="M225" s="13"/>
      <c r="P225" s="13">
        <f>IF(Q225="PR",J225,SUM(O226:O248))</f>
        <v>0</v>
      </c>
      <c r="Q225" s="13" t="s">
        <v>424</v>
      </c>
      <c r="R225" s="13">
        <f>IF(Q225="HS",H225,0)</f>
        <v>0</v>
      </c>
      <c r="S225" s="13">
        <f>IF(Q225="HS",I225-P225,0)</f>
        <v>0</v>
      </c>
      <c r="T225" s="13">
        <f>IF(Q225="PS",H225,0)</f>
        <v>0</v>
      </c>
      <c r="U225" s="13">
        <f>IF(Q225="PS",I225-P225,0)</f>
        <v>0</v>
      </c>
      <c r="V225" s="13">
        <f>IF(Q225="MP",H225,0)</f>
        <v>0</v>
      </c>
      <c r="W225" s="13">
        <f>IF(Q225="MP",I225-P225,0)</f>
        <v>0</v>
      </c>
      <c r="X225" s="13">
        <f>IF(Q225="OM",H225,0)</f>
        <v>0</v>
      </c>
      <c r="Y225" s="13" t="s">
        <v>422</v>
      </c>
      <c r="AI225">
        <f>SUM(Z226:Z248)</f>
        <v>0</v>
      </c>
      <c r="AJ225">
        <f>SUM(AA226:AA248)</f>
        <v>0</v>
      </c>
      <c r="AK225">
        <f>SUM(AB226:AB248)</f>
        <v>0</v>
      </c>
    </row>
    <row r="226" spans="1:43">
      <c r="A226" s="2" t="s">
        <v>425</v>
      </c>
      <c r="C226" s="1" t="s">
        <v>426</v>
      </c>
      <c r="D226" t="s">
        <v>427</v>
      </c>
      <c r="E226" t="s">
        <v>99</v>
      </c>
      <c r="F226">
        <v>2</v>
      </c>
      <c r="G226">
        <v>0</v>
      </c>
      <c r="H226">
        <f>F226*AE226</f>
        <v>0</v>
      </c>
      <c r="I226">
        <f>J226-H226</f>
        <v>0</v>
      </c>
      <c r="J226">
        <f>F226*G226</f>
        <v>0</v>
      </c>
      <c r="K226">
        <v>1.0000000000000001E-5</v>
      </c>
      <c r="L226">
        <f>F226*K226</f>
        <v>2.0000000000000002E-5</v>
      </c>
      <c r="M226" t="s">
        <v>51</v>
      </c>
      <c r="N226">
        <v>1</v>
      </c>
      <c r="O226">
        <f>IF(N226=5,I226,0)</f>
        <v>0</v>
      </c>
      <c r="Z226">
        <f>IF(AD226=0,J226,0)</f>
        <v>0</v>
      </c>
      <c r="AA226">
        <f>IF(AD226=15,J226,0)</f>
        <v>0</v>
      </c>
      <c r="AB226">
        <f>IF(AD226=21,J226,0)</f>
        <v>0</v>
      </c>
      <c r="AD226">
        <v>12</v>
      </c>
      <c r="AE226">
        <f>G226*AG226</f>
        <v>0</v>
      </c>
      <c r="AF226">
        <f>G226*(1-AG226)</f>
        <v>0</v>
      </c>
      <c r="AG226">
        <v>1</v>
      </c>
      <c r="AM226">
        <f>F226*AE226</f>
        <v>0</v>
      </c>
      <c r="AN226">
        <f>F226*AF226</f>
        <v>0</v>
      </c>
      <c r="AO226" t="s">
        <v>428</v>
      </c>
      <c r="AP226" t="s">
        <v>396</v>
      </c>
      <c r="AQ226" s="13" t="s">
        <v>54</v>
      </c>
    </row>
    <row r="227" spans="1:43" ht="38.25" customHeight="1">
      <c r="C227" s="17" t="s">
        <v>60</v>
      </c>
      <c r="D227" s="66" t="s">
        <v>429</v>
      </c>
      <c r="E227" s="66"/>
      <c r="F227" s="66"/>
      <c r="G227" s="66"/>
      <c r="H227" s="66"/>
      <c r="I227" s="66"/>
      <c r="J227" s="66"/>
      <c r="K227" s="66"/>
      <c r="L227" s="66"/>
      <c r="M227" s="66"/>
    </row>
    <row r="228" spans="1:43">
      <c r="A228" s="2" t="s">
        <v>430</v>
      </c>
      <c r="C228" s="1" t="s">
        <v>431</v>
      </c>
      <c r="D228" t="s">
        <v>432</v>
      </c>
      <c r="E228" t="s">
        <v>99</v>
      </c>
      <c r="F228">
        <v>2</v>
      </c>
      <c r="G228">
        <v>0</v>
      </c>
      <c r="H228">
        <f>F228*AE228</f>
        <v>0</v>
      </c>
      <c r="I228">
        <f>J228-H228</f>
        <v>0</v>
      </c>
      <c r="J228">
        <f>F228*G228</f>
        <v>0</v>
      </c>
      <c r="K228">
        <v>0</v>
      </c>
      <c r="L228">
        <f>F228*K228</f>
        <v>0</v>
      </c>
      <c r="M228" t="s">
        <v>51</v>
      </c>
      <c r="N228">
        <v>1</v>
      </c>
      <c r="O228">
        <f>IF(N228=5,I228,0)</f>
        <v>0</v>
      </c>
      <c r="Z228">
        <f>IF(AD228=0,J228,0)</f>
        <v>0</v>
      </c>
      <c r="AA228">
        <f>IF(AD228=15,J228,0)</f>
        <v>0</v>
      </c>
      <c r="AB228">
        <f>IF(AD228=21,J228,0)</f>
        <v>0</v>
      </c>
      <c r="AD228">
        <v>12</v>
      </c>
      <c r="AE228">
        <f>G228*AG228</f>
        <v>0</v>
      </c>
      <c r="AF228">
        <f>G228*(1-AG228)</f>
        <v>0</v>
      </c>
      <c r="AG228">
        <v>0</v>
      </c>
      <c r="AM228">
        <f>F228*AE228</f>
        <v>0</v>
      </c>
      <c r="AN228">
        <f>F228*AF228</f>
        <v>0</v>
      </c>
      <c r="AO228" t="s">
        <v>428</v>
      </c>
      <c r="AP228" t="s">
        <v>396</v>
      </c>
      <c r="AQ228" s="13" t="s">
        <v>54</v>
      </c>
    </row>
    <row r="229" spans="1:43">
      <c r="A229" s="2" t="s">
        <v>433</v>
      </c>
      <c r="C229" s="1" t="s">
        <v>434</v>
      </c>
      <c r="D229" t="s">
        <v>435</v>
      </c>
      <c r="E229" t="s">
        <v>99</v>
      </c>
      <c r="F229">
        <v>2</v>
      </c>
      <c r="G229">
        <v>0</v>
      </c>
      <c r="H229">
        <f>F229*AE229</f>
        <v>0</v>
      </c>
      <c r="I229">
        <f>J229-H229</f>
        <v>0</v>
      </c>
      <c r="J229">
        <f>F229*G229</f>
        <v>0</v>
      </c>
      <c r="K229">
        <v>1.0000000000000001E-5</v>
      </c>
      <c r="L229">
        <f>F229*K229</f>
        <v>2.0000000000000002E-5</v>
      </c>
      <c r="M229" t="s">
        <v>51</v>
      </c>
      <c r="N229">
        <v>1</v>
      </c>
      <c r="O229">
        <f>IF(N229=5,I229,0)</f>
        <v>0</v>
      </c>
      <c r="Z229">
        <f>IF(AD229=0,J229,0)</f>
        <v>0</v>
      </c>
      <c r="AA229">
        <f>IF(AD229=15,J229,0)</f>
        <v>0</v>
      </c>
      <c r="AB229">
        <f>IF(AD229=21,J229,0)</f>
        <v>0</v>
      </c>
      <c r="AD229">
        <v>12</v>
      </c>
      <c r="AE229">
        <f>G229*AG229</f>
        <v>0</v>
      </c>
      <c r="AF229">
        <f>G229*(1-AG229)</f>
        <v>0</v>
      </c>
      <c r="AG229">
        <v>1</v>
      </c>
      <c r="AM229">
        <f>F229*AE229</f>
        <v>0</v>
      </c>
      <c r="AN229">
        <f>F229*AF229</f>
        <v>0</v>
      </c>
      <c r="AO229" t="s">
        <v>428</v>
      </c>
      <c r="AP229" t="s">
        <v>396</v>
      </c>
      <c r="AQ229" s="13" t="s">
        <v>54</v>
      </c>
    </row>
    <row r="230" spans="1:43" ht="25.5" customHeight="1">
      <c r="C230" s="17" t="s">
        <v>60</v>
      </c>
      <c r="D230" s="66" t="s">
        <v>436</v>
      </c>
      <c r="E230" s="66"/>
      <c r="F230" s="66"/>
      <c r="G230" s="66"/>
      <c r="H230" s="66"/>
      <c r="I230" s="66"/>
      <c r="J230" s="66"/>
      <c r="K230" s="66"/>
      <c r="L230" s="66"/>
      <c r="M230" s="66"/>
    </row>
    <row r="231" spans="1:43">
      <c r="A231" s="2" t="s">
        <v>437</v>
      </c>
      <c r="C231" s="1" t="s">
        <v>438</v>
      </c>
      <c r="D231" t="s">
        <v>439</v>
      </c>
      <c r="E231" t="s">
        <v>99</v>
      </c>
      <c r="F231">
        <v>2</v>
      </c>
      <c r="G231">
        <v>0</v>
      </c>
      <c r="H231">
        <f>F231*AE231</f>
        <v>0</v>
      </c>
      <c r="I231">
        <f>J231-H231</f>
        <v>0</v>
      </c>
      <c r="J231">
        <f>F231*G231</f>
        <v>0</v>
      </c>
      <c r="K231">
        <v>5.0000000000000002E-5</v>
      </c>
      <c r="L231">
        <f>F231*K231</f>
        <v>1E-4</v>
      </c>
      <c r="M231" t="s">
        <v>51</v>
      </c>
      <c r="N231">
        <v>1</v>
      </c>
      <c r="O231">
        <f>IF(N231=5,I231,0)</f>
        <v>0</v>
      </c>
      <c r="Z231">
        <f>IF(AD231=0,J231,0)</f>
        <v>0</v>
      </c>
      <c r="AA231">
        <f>IF(AD231=15,J231,0)</f>
        <v>0</v>
      </c>
      <c r="AB231">
        <f>IF(AD231=21,J231,0)</f>
        <v>0</v>
      </c>
      <c r="AD231">
        <v>12</v>
      </c>
      <c r="AE231">
        <f>G231*AG231</f>
        <v>0</v>
      </c>
      <c r="AF231">
        <f>G231*(1-AG231)</f>
        <v>0</v>
      </c>
      <c r="AG231">
        <v>1</v>
      </c>
      <c r="AM231">
        <f>F231*AE231</f>
        <v>0</v>
      </c>
      <c r="AN231">
        <f>F231*AF231</f>
        <v>0</v>
      </c>
      <c r="AO231" t="s">
        <v>428</v>
      </c>
      <c r="AP231" t="s">
        <v>396</v>
      </c>
      <c r="AQ231" s="13" t="s">
        <v>54</v>
      </c>
    </row>
    <row r="232" spans="1:43" ht="12.75" customHeight="1">
      <c r="C232" s="17" t="s">
        <v>60</v>
      </c>
      <c r="D232" s="66" t="s">
        <v>440</v>
      </c>
      <c r="E232" s="66"/>
      <c r="F232" s="66"/>
      <c r="G232" s="66"/>
      <c r="H232" s="66"/>
      <c r="I232" s="66"/>
      <c r="J232" s="66"/>
      <c r="K232" s="66"/>
      <c r="L232" s="66"/>
      <c r="M232" s="66"/>
    </row>
    <row r="233" spans="1:43">
      <c r="A233" s="2" t="s">
        <v>441</v>
      </c>
      <c r="C233" s="1" t="s">
        <v>442</v>
      </c>
      <c r="D233" t="s">
        <v>443</v>
      </c>
      <c r="E233" t="s">
        <v>99</v>
      </c>
      <c r="F233">
        <v>2</v>
      </c>
      <c r="G233">
        <v>0</v>
      </c>
      <c r="H233">
        <f>F233*AE233</f>
        <v>0</v>
      </c>
      <c r="I233">
        <f>J233-H233</f>
        <v>0</v>
      </c>
      <c r="J233">
        <f>F233*G233</f>
        <v>0</v>
      </c>
      <c r="K233">
        <v>0</v>
      </c>
      <c r="L233">
        <f>F233*K233</f>
        <v>0</v>
      </c>
      <c r="M233" t="s">
        <v>51</v>
      </c>
      <c r="N233">
        <v>1</v>
      </c>
      <c r="O233">
        <f>IF(N233=5,I233,0)</f>
        <v>0</v>
      </c>
      <c r="Z233">
        <f>IF(AD233=0,J233,0)</f>
        <v>0</v>
      </c>
      <c r="AA233">
        <f>IF(AD233=15,J233,0)</f>
        <v>0</v>
      </c>
      <c r="AB233">
        <f>IF(AD233=21,J233,0)</f>
        <v>0</v>
      </c>
      <c r="AD233">
        <v>12</v>
      </c>
      <c r="AE233">
        <f>G233*AG233</f>
        <v>0</v>
      </c>
      <c r="AF233">
        <f>G233*(1-AG233)</f>
        <v>0</v>
      </c>
      <c r="AG233">
        <v>0</v>
      </c>
      <c r="AM233">
        <f>F233*AE233</f>
        <v>0</v>
      </c>
      <c r="AN233">
        <f>F233*AF233</f>
        <v>0</v>
      </c>
      <c r="AO233" t="s">
        <v>428</v>
      </c>
      <c r="AP233" t="s">
        <v>396</v>
      </c>
      <c r="AQ233" s="13" t="s">
        <v>54</v>
      </c>
    </row>
    <row r="234" spans="1:43">
      <c r="A234" s="2" t="s">
        <v>444</v>
      </c>
      <c r="C234" s="1" t="s">
        <v>445</v>
      </c>
      <c r="D234" t="s">
        <v>446</v>
      </c>
      <c r="E234" t="s">
        <v>99</v>
      </c>
      <c r="F234">
        <v>2</v>
      </c>
      <c r="G234">
        <v>0</v>
      </c>
      <c r="H234">
        <f>F234*AE234</f>
        <v>0</v>
      </c>
      <c r="I234">
        <f>J234-H234</f>
        <v>0</v>
      </c>
      <c r="J234">
        <f>F234*G234</f>
        <v>0</v>
      </c>
      <c r="K234">
        <v>1.0000000000000001E-5</v>
      </c>
      <c r="L234">
        <f>F234*K234</f>
        <v>2.0000000000000002E-5</v>
      </c>
      <c r="M234" t="s">
        <v>51</v>
      </c>
      <c r="N234">
        <v>1</v>
      </c>
      <c r="O234">
        <f>IF(N234=5,I234,0)</f>
        <v>0</v>
      </c>
      <c r="Z234">
        <f>IF(AD234=0,J234,0)</f>
        <v>0</v>
      </c>
      <c r="AA234">
        <f>IF(AD234=15,J234,0)</f>
        <v>0</v>
      </c>
      <c r="AB234">
        <f>IF(AD234=21,J234,0)</f>
        <v>0</v>
      </c>
      <c r="AD234">
        <v>12</v>
      </c>
      <c r="AE234">
        <f>G234*AG234</f>
        <v>0</v>
      </c>
      <c r="AF234">
        <f>G234*(1-AG234)</f>
        <v>0</v>
      </c>
      <c r="AG234">
        <v>1</v>
      </c>
      <c r="AM234">
        <f>F234*AE234</f>
        <v>0</v>
      </c>
      <c r="AN234">
        <f>F234*AF234</f>
        <v>0</v>
      </c>
      <c r="AO234" t="s">
        <v>428</v>
      </c>
      <c r="AP234" t="s">
        <v>396</v>
      </c>
      <c r="AQ234" s="13" t="s">
        <v>54</v>
      </c>
    </row>
    <row r="235" spans="1:43" ht="25.5" customHeight="1">
      <c r="C235" s="17" t="s">
        <v>60</v>
      </c>
      <c r="D235" s="66" t="s">
        <v>447</v>
      </c>
      <c r="E235" s="66"/>
      <c r="F235" s="66"/>
      <c r="G235" s="66"/>
      <c r="H235" s="66"/>
      <c r="I235" s="66"/>
      <c r="J235" s="66"/>
      <c r="K235" s="66"/>
      <c r="L235" s="66"/>
      <c r="M235" s="66"/>
    </row>
    <row r="236" spans="1:43">
      <c r="A236" s="2" t="s">
        <v>448</v>
      </c>
      <c r="C236" s="1" t="s">
        <v>438</v>
      </c>
      <c r="D236" t="s">
        <v>439</v>
      </c>
      <c r="E236" t="s">
        <v>99</v>
      </c>
      <c r="F236">
        <v>2</v>
      </c>
      <c r="G236">
        <v>0</v>
      </c>
      <c r="H236">
        <f>F236*AE236</f>
        <v>0</v>
      </c>
      <c r="I236">
        <f>J236-H236</f>
        <v>0</v>
      </c>
      <c r="J236">
        <f>F236*G236</f>
        <v>0</v>
      </c>
      <c r="K236">
        <v>5.0000000000000002E-5</v>
      </c>
      <c r="L236">
        <f>F236*K236</f>
        <v>1E-4</v>
      </c>
      <c r="M236" t="s">
        <v>51</v>
      </c>
      <c r="N236">
        <v>1</v>
      </c>
      <c r="O236">
        <f>IF(N236=5,I236,0)</f>
        <v>0</v>
      </c>
      <c r="Z236">
        <f>IF(AD236=0,J236,0)</f>
        <v>0</v>
      </c>
      <c r="AA236">
        <f>IF(AD236=15,J236,0)</f>
        <v>0</v>
      </c>
      <c r="AB236">
        <f>IF(AD236=21,J236,0)</f>
        <v>0</v>
      </c>
      <c r="AD236">
        <v>12</v>
      </c>
      <c r="AE236">
        <f>G236*AG236</f>
        <v>0</v>
      </c>
      <c r="AF236">
        <f>G236*(1-AG236)</f>
        <v>0</v>
      </c>
      <c r="AG236">
        <v>1</v>
      </c>
      <c r="AM236">
        <f>F236*AE236</f>
        <v>0</v>
      </c>
      <c r="AN236">
        <f>F236*AF236</f>
        <v>0</v>
      </c>
      <c r="AO236" t="s">
        <v>428</v>
      </c>
      <c r="AP236" t="s">
        <v>396</v>
      </c>
      <c r="AQ236" s="13" t="s">
        <v>54</v>
      </c>
    </row>
    <row r="237" spans="1:43" ht="12.75" customHeight="1">
      <c r="C237" s="17" t="s">
        <v>60</v>
      </c>
      <c r="D237" s="66" t="s">
        <v>449</v>
      </c>
      <c r="E237" s="66"/>
      <c r="F237" s="66"/>
      <c r="G237" s="66"/>
      <c r="H237" s="66"/>
      <c r="I237" s="66"/>
      <c r="J237" s="66"/>
      <c r="K237" s="66"/>
      <c r="L237" s="66"/>
      <c r="M237" s="66"/>
    </row>
    <row r="238" spans="1:43">
      <c r="A238" s="2" t="s">
        <v>450</v>
      </c>
      <c r="C238" s="1" t="s">
        <v>451</v>
      </c>
      <c r="D238" t="s">
        <v>452</v>
      </c>
      <c r="E238" t="s">
        <v>65</v>
      </c>
      <c r="F238">
        <v>9.3000000000000007</v>
      </c>
      <c r="G238">
        <v>0</v>
      </c>
      <c r="H238">
        <f>F238*AE238</f>
        <v>0</v>
      </c>
      <c r="I238">
        <f>J238-H238</f>
        <v>0</v>
      </c>
      <c r="J238">
        <f>F238*G238</f>
        <v>0</v>
      </c>
      <c r="K238">
        <v>0</v>
      </c>
      <c r="L238">
        <f>F238*K238</f>
        <v>0</v>
      </c>
      <c r="M238" t="s">
        <v>51</v>
      </c>
      <c r="N238">
        <v>1</v>
      </c>
      <c r="O238">
        <f>IF(N238=5,I238,0)</f>
        <v>0</v>
      </c>
      <c r="Z238">
        <f>IF(AD238=0,J238,0)</f>
        <v>0</v>
      </c>
      <c r="AA238">
        <f>IF(AD238=15,J238,0)</f>
        <v>0</v>
      </c>
      <c r="AB238">
        <f>IF(AD238=21,J238,0)</f>
        <v>0</v>
      </c>
      <c r="AD238">
        <v>12</v>
      </c>
      <c r="AE238">
        <f>G238*AG238</f>
        <v>0</v>
      </c>
      <c r="AF238">
        <f>G238*(1-AG238)</f>
        <v>0</v>
      </c>
      <c r="AG238">
        <v>0</v>
      </c>
      <c r="AM238">
        <f>F238*AE238</f>
        <v>0</v>
      </c>
      <c r="AN238">
        <f>F238*AF238</f>
        <v>0</v>
      </c>
      <c r="AO238" t="s">
        <v>428</v>
      </c>
      <c r="AP238" t="s">
        <v>396</v>
      </c>
      <c r="AQ238" s="13" t="s">
        <v>54</v>
      </c>
    </row>
    <row r="239" spans="1:43">
      <c r="A239" s="2" t="s">
        <v>453</v>
      </c>
      <c r="C239" s="1" t="s">
        <v>454</v>
      </c>
      <c r="D239" t="s">
        <v>455</v>
      </c>
      <c r="E239" t="s">
        <v>65</v>
      </c>
      <c r="F239">
        <v>10</v>
      </c>
      <c r="G239">
        <v>0</v>
      </c>
      <c r="H239">
        <f>F239*AE239</f>
        <v>0</v>
      </c>
      <c r="I239">
        <f>J239-H239</f>
        <v>0</v>
      </c>
      <c r="J239">
        <f>F239*G239</f>
        <v>0</v>
      </c>
      <c r="K239">
        <v>1.4999999999999999E-4</v>
      </c>
      <c r="L239">
        <f>F239*K239</f>
        <v>1.4999999999999998E-3</v>
      </c>
      <c r="M239" t="s">
        <v>51</v>
      </c>
      <c r="N239">
        <v>1</v>
      </c>
      <c r="O239">
        <f>IF(N239=5,I239,0)</f>
        <v>0</v>
      </c>
      <c r="Z239">
        <f>IF(AD239=0,J239,0)</f>
        <v>0</v>
      </c>
      <c r="AA239">
        <f>IF(AD239=15,J239,0)</f>
        <v>0</v>
      </c>
      <c r="AB239">
        <f>IF(AD239=21,J239,0)</f>
        <v>0</v>
      </c>
      <c r="AD239">
        <v>12</v>
      </c>
      <c r="AE239">
        <f>G239*AG239</f>
        <v>0</v>
      </c>
      <c r="AF239">
        <f>G239*(1-AG239)</f>
        <v>0</v>
      </c>
      <c r="AG239">
        <v>1</v>
      </c>
      <c r="AM239">
        <f>F239*AE239</f>
        <v>0</v>
      </c>
      <c r="AN239">
        <f>F239*AF239</f>
        <v>0</v>
      </c>
      <c r="AO239" t="s">
        <v>428</v>
      </c>
      <c r="AP239" t="s">
        <v>396</v>
      </c>
      <c r="AQ239" s="13" t="s">
        <v>54</v>
      </c>
    </row>
    <row r="240" spans="1:43" ht="25.5" customHeight="1">
      <c r="C240" s="17" t="s">
        <v>60</v>
      </c>
      <c r="D240" s="66" t="s">
        <v>456</v>
      </c>
      <c r="E240" s="66"/>
      <c r="F240" s="66"/>
      <c r="G240" s="66"/>
      <c r="H240" s="66"/>
      <c r="I240" s="66"/>
      <c r="J240" s="66"/>
      <c r="K240" s="66"/>
      <c r="L240" s="66"/>
      <c r="M240" s="66"/>
    </row>
    <row r="241" spans="1:43">
      <c r="A241" s="2" t="s">
        <v>457</v>
      </c>
      <c r="C241" s="1" t="s">
        <v>458</v>
      </c>
      <c r="D241" t="s">
        <v>459</v>
      </c>
      <c r="E241" t="s">
        <v>65</v>
      </c>
      <c r="F241">
        <v>7.4</v>
      </c>
      <c r="G241">
        <v>0</v>
      </c>
      <c r="H241">
        <f>F241*AE241</f>
        <v>0</v>
      </c>
      <c r="I241">
        <f>J241-H241</f>
        <v>0</v>
      </c>
      <c r="J241">
        <f>F241*G241</f>
        <v>0</v>
      </c>
      <c r="K241">
        <v>0</v>
      </c>
      <c r="L241">
        <f>F241*K241</f>
        <v>0</v>
      </c>
      <c r="M241" t="s">
        <v>51</v>
      </c>
      <c r="N241">
        <v>1</v>
      </c>
      <c r="O241">
        <f>IF(N241=5,I241,0)</f>
        <v>0</v>
      </c>
      <c r="Z241">
        <f>IF(AD241=0,J241,0)</f>
        <v>0</v>
      </c>
      <c r="AA241">
        <f>IF(AD241=15,J241,0)</f>
        <v>0</v>
      </c>
      <c r="AB241">
        <f>IF(AD241=21,J241,0)</f>
        <v>0</v>
      </c>
      <c r="AD241">
        <v>12</v>
      </c>
      <c r="AE241">
        <f>G241*AG241</f>
        <v>0</v>
      </c>
      <c r="AF241">
        <f>G241*(1-AG241)</f>
        <v>0</v>
      </c>
      <c r="AG241">
        <v>0</v>
      </c>
      <c r="AM241">
        <f>F241*AE241</f>
        <v>0</v>
      </c>
      <c r="AN241">
        <f>F241*AF241</f>
        <v>0</v>
      </c>
      <c r="AO241" t="s">
        <v>428</v>
      </c>
      <c r="AP241" t="s">
        <v>396</v>
      </c>
      <c r="AQ241" s="13" t="s">
        <v>54</v>
      </c>
    </row>
    <row r="242" spans="1:43">
      <c r="D242" s="14" t="s">
        <v>460</v>
      </c>
      <c r="E242" s="14"/>
      <c r="F242" s="14">
        <v>3</v>
      </c>
    </row>
    <row r="243" spans="1:43">
      <c r="A243" s="2" t="s">
        <v>461</v>
      </c>
      <c r="C243" s="1" t="s">
        <v>462</v>
      </c>
      <c r="D243" t="s">
        <v>463</v>
      </c>
      <c r="E243" t="s">
        <v>65</v>
      </c>
      <c r="F243">
        <v>10</v>
      </c>
      <c r="G243">
        <v>0</v>
      </c>
      <c r="H243">
        <f>F243*AE243</f>
        <v>0</v>
      </c>
      <c r="I243">
        <f>J243-H243</f>
        <v>0</v>
      </c>
      <c r="J243">
        <f>F243*G243</f>
        <v>0</v>
      </c>
      <c r="K243">
        <v>2.0000000000000001E-4</v>
      </c>
      <c r="L243">
        <f>F243*K243</f>
        <v>2E-3</v>
      </c>
      <c r="M243" t="s">
        <v>51</v>
      </c>
      <c r="N243">
        <v>1</v>
      </c>
      <c r="O243">
        <f>IF(N243=5,I243,0)</f>
        <v>0</v>
      </c>
      <c r="Z243">
        <f>IF(AD243=0,J243,0)</f>
        <v>0</v>
      </c>
      <c r="AA243">
        <f>IF(AD243=15,J243,0)</f>
        <v>0</v>
      </c>
      <c r="AB243">
        <f>IF(AD243=21,J243,0)</f>
        <v>0</v>
      </c>
      <c r="AD243">
        <v>12</v>
      </c>
      <c r="AE243">
        <f>G243*AG243</f>
        <v>0</v>
      </c>
      <c r="AF243">
        <f>G243*(1-AG243)</f>
        <v>0</v>
      </c>
      <c r="AG243">
        <v>1</v>
      </c>
      <c r="AM243">
        <f>F243*AE243</f>
        <v>0</v>
      </c>
      <c r="AN243">
        <f>F243*AF243</f>
        <v>0</v>
      </c>
      <c r="AO243" t="s">
        <v>428</v>
      </c>
      <c r="AP243" t="s">
        <v>396</v>
      </c>
      <c r="AQ243" s="13" t="s">
        <v>54</v>
      </c>
    </row>
    <row r="244" spans="1:43" ht="25.5" customHeight="1">
      <c r="C244" s="17" t="s">
        <v>60</v>
      </c>
      <c r="D244" s="66" t="s">
        <v>456</v>
      </c>
      <c r="E244" s="66"/>
      <c r="F244" s="66"/>
      <c r="G244" s="66"/>
      <c r="H244" s="66"/>
      <c r="I244" s="66"/>
      <c r="J244" s="66"/>
      <c r="K244" s="66"/>
      <c r="L244" s="66"/>
      <c r="M244" s="66"/>
    </row>
    <row r="245" spans="1:43">
      <c r="A245" s="2" t="s">
        <v>464</v>
      </c>
      <c r="C245" s="1" t="s">
        <v>465</v>
      </c>
      <c r="D245" t="s">
        <v>466</v>
      </c>
      <c r="E245" t="s">
        <v>99</v>
      </c>
      <c r="F245">
        <v>1</v>
      </c>
      <c r="G245">
        <v>0</v>
      </c>
      <c r="H245">
        <f>F245*AE245</f>
        <v>0</v>
      </c>
      <c r="I245">
        <f>J245-H245</f>
        <v>0</v>
      </c>
      <c r="J245">
        <f>F245*G245</f>
        <v>0</v>
      </c>
      <c r="K245">
        <v>0</v>
      </c>
      <c r="L245">
        <f>F245*K245</f>
        <v>0</v>
      </c>
      <c r="M245" t="s">
        <v>51</v>
      </c>
      <c r="N245">
        <v>1</v>
      </c>
      <c r="O245">
        <f>IF(N245=5,I245,0)</f>
        <v>0</v>
      </c>
      <c r="Z245">
        <f>IF(AD245=0,J245,0)</f>
        <v>0</v>
      </c>
      <c r="AA245">
        <f>IF(AD245=15,J245,0)</f>
        <v>0</v>
      </c>
      <c r="AB245">
        <f>IF(AD245=21,J245,0)</f>
        <v>0</v>
      </c>
      <c r="AD245">
        <v>12</v>
      </c>
      <c r="AE245">
        <f>G245*AG245</f>
        <v>0</v>
      </c>
      <c r="AF245">
        <f>G245*(1-AG245)</f>
        <v>0</v>
      </c>
      <c r="AG245">
        <v>0</v>
      </c>
      <c r="AM245">
        <f>F245*AE245</f>
        <v>0</v>
      </c>
      <c r="AN245">
        <f>F245*AF245</f>
        <v>0</v>
      </c>
      <c r="AO245" t="s">
        <v>428</v>
      </c>
      <c r="AP245" t="s">
        <v>396</v>
      </c>
      <c r="AQ245" s="13" t="s">
        <v>54</v>
      </c>
    </row>
    <row r="246" spans="1:43">
      <c r="A246" s="2" t="s">
        <v>467</v>
      </c>
      <c r="C246" s="1" t="s">
        <v>468</v>
      </c>
      <c r="D246" t="s">
        <v>469</v>
      </c>
      <c r="E246" t="s">
        <v>99</v>
      </c>
      <c r="F246">
        <v>1</v>
      </c>
      <c r="G246">
        <v>0</v>
      </c>
      <c r="H246">
        <f>F246*AE246</f>
        <v>0</v>
      </c>
      <c r="I246">
        <f>J246-H246</f>
        <v>0</v>
      </c>
      <c r="J246">
        <f>F246*G246</f>
        <v>0</v>
      </c>
      <c r="K246">
        <v>0</v>
      </c>
      <c r="L246">
        <f>F246*K246</f>
        <v>0</v>
      </c>
      <c r="M246" t="s">
        <v>51</v>
      </c>
      <c r="N246">
        <v>1</v>
      </c>
      <c r="O246">
        <f>IF(N246=5,I246,0)</f>
        <v>0</v>
      </c>
      <c r="Z246">
        <f>IF(AD246=0,J246,0)</f>
        <v>0</v>
      </c>
      <c r="AA246">
        <f>IF(AD246=15,J246,0)</f>
        <v>0</v>
      </c>
      <c r="AB246">
        <f>IF(AD246=21,J246,0)</f>
        <v>0</v>
      </c>
      <c r="AD246">
        <v>12</v>
      </c>
      <c r="AE246">
        <f>G246*AG246</f>
        <v>0</v>
      </c>
      <c r="AF246">
        <f>G246*(1-AG246)</f>
        <v>0</v>
      </c>
      <c r="AG246">
        <v>0</v>
      </c>
      <c r="AM246">
        <f>F246*AE246</f>
        <v>0</v>
      </c>
      <c r="AN246">
        <f>F246*AF246</f>
        <v>0</v>
      </c>
      <c r="AO246" t="s">
        <v>428</v>
      </c>
      <c r="AP246" t="s">
        <v>396</v>
      </c>
      <c r="AQ246" s="13" t="s">
        <v>54</v>
      </c>
    </row>
    <row r="247" spans="1:43">
      <c r="A247" s="2" t="s">
        <v>470</v>
      </c>
      <c r="C247" s="1" t="s">
        <v>471</v>
      </c>
      <c r="D247" t="s">
        <v>472</v>
      </c>
      <c r="E247" t="s">
        <v>99</v>
      </c>
      <c r="F247">
        <v>2</v>
      </c>
      <c r="G247">
        <v>0</v>
      </c>
      <c r="H247">
        <f>F247*AE247</f>
        <v>0</v>
      </c>
      <c r="I247">
        <f>J247-H247</f>
        <v>0</v>
      </c>
      <c r="J247">
        <f>F247*G247</f>
        <v>0</v>
      </c>
      <c r="K247">
        <v>0</v>
      </c>
      <c r="L247">
        <f>F247*K247</f>
        <v>0</v>
      </c>
      <c r="M247" t="s">
        <v>51</v>
      </c>
      <c r="N247">
        <v>1</v>
      </c>
      <c r="O247">
        <f>IF(N247=5,I247,0)</f>
        <v>0</v>
      </c>
      <c r="Z247">
        <f>IF(AD247=0,J247,0)</f>
        <v>0</v>
      </c>
      <c r="AA247">
        <f>IF(AD247=15,J247,0)</f>
        <v>0</v>
      </c>
      <c r="AB247">
        <f>IF(AD247=21,J247,0)</f>
        <v>0</v>
      </c>
      <c r="AD247">
        <v>12</v>
      </c>
      <c r="AE247">
        <f>G247*AG247</f>
        <v>0</v>
      </c>
      <c r="AF247">
        <f>G247*(1-AG247)</f>
        <v>0</v>
      </c>
      <c r="AG247">
        <v>0.47289373132069762</v>
      </c>
      <c r="AM247">
        <f>F247*AE247</f>
        <v>0</v>
      </c>
      <c r="AN247">
        <f>F247*AF247</f>
        <v>0</v>
      </c>
      <c r="AO247" t="s">
        <v>428</v>
      </c>
      <c r="AP247" t="s">
        <v>396</v>
      </c>
      <c r="AQ247" s="13" t="s">
        <v>54</v>
      </c>
    </row>
    <row r="248" spans="1:43">
      <c r="A248" s="2" t="s">
        <v>473</v>
      </c>
      <c r="C248" s="1" t="s">
        <v>474</v>
      </c>
      <c r="D248" t="s">
        <v>475</v>
      </c>
      <c r="E248" t="s">
        <v>99</v>
      </c>
      <c r="F248">
        <v>2</v>
      </c>
      <c r="G248">
        <v>0</v>
      </c>
      <c r="H248">
        <f>F248*AE248</f>
        <v>0</v>
      </c>
      <c r="I248">
        <f>J248-H248</f>
        <v>0</v>
      </c>
      <c r="J248">
        <f>F248*G248</f>
        <v>0</v>
      </c>
      <c r="K248">
        <v>0</v>
      </c>
      <c r="L248">
        <f>F248*K248</f>
        <v>0</v>
      </c>
      <c r="M248" t="s">
        <v>51</v>
      </c>
      <c r="N248">
        <v>1</v>
      </c>
      <c r="O248">
        <f>IF(N248=5,I248,0)</f>
        <v>0</v>
      </c>
      <c r="Z248">
        <f>IF(AD248=0,J248,0)</f>
        <v>0</v>
      </c>
      <c r="AA248">
        <f>IF(AD248=15,J248,0)</f>
        <v>0</v>
      </c>
      <c r="AB248">
        <f>IF(AD248=21,J248,0)</f>
        <v>0</v>
      </c>
      <c r="AD248">
        <v>12</v>
      </c>
      <c r="AE248">
        <f>G248*AG248</f>
        <v>0</v>
      </c>
      <c r="AF248">
        <f>G248*(1-AG248)</f>
        <v>0</v>
      </c>
      <c r="AG248">
        <v>0.47969299648225128</v>
      </c>
      <c r="AM248">
        <f>F248*AE248</f>
        <v>0</v>
      </c>
      <c r="AN248">
        <f>F248*AF248</f>
        <v>0</v>
      </c>
      <c r="AO248" t="s">
        <v>428</v>
      </c>
      <c r="AP248" t="s">
        <v>396</v>
      </c>
      <c r="AQ248" s="13" t="s">
        <v>54</v>
      </c>
    </row>
    <row r="249" spans="1:43">
      <c r="A249" s="18"/>
      <c r="B249" s="19"/>
      <c r="C249" s="19" t="s">
        <v>476</v>
      </c>
      <c r="D249" s="13" t="s">
        <v>477</v>
      </c>
      <c r="E249" s="13"/>
      <c r="F249" s="13"/>
      <c r="G249" s="13"/>
      <c r="H249" s="13">
        <f>SUM(H250:H260)</f>
        <v>0</v>
      </c>
      <c r="I249" s="13">
        <f>SUM(I250:I260)</f>
        <v>0</v>
      </c>
      <c r="J249" s="13">
        <f>H249+I249</f>
        <v>0</v>
      </c>
      <c r="K249" s="13"/>
      <c r="L249" s="13">
        <f>SUM(L250:L260)</f>
        <v>0</v>
      </c>
      <c r="M249" s="13"/>
      <c r="P249" s="13">
        <f>IF(Q249="PR",J249,SUM(O250:O260))</f>
        <v>0</v>
      </c>
      <c r="Q249" s="13"/>
      <c r="R249" s="13">
        <f>IF(Q249="HS",H249,0)</f>
        <v>0</v>
      </c>
      <c r="S249" s="13">
        <f>IF(Q249="HS",I249-P249,0)</f>
        <v>0</v>
      </c>
      <c r="T249" s="13">
        <f>IF(Q249="PS",H249,0)</f>
        <v>0</v>
      </c>
      <c r="U249" s="13">
        <f>IF(Q249="PS",I249-P249,0)</f>
        <v>0</v>
      </c>
      <c r="V249" s="13">
        <f>IF(Q249="MP",H249,0)</f>
        <v>0</v>
      </c>
      <c r="W249" s="13">
        <f>IF(Q249="MP",I249-P249,0)</f>
        <v>0</v>
      </c>
      <c r="X249" s="13">
        <f>IF(Q249="OM",H249,0)</f>
        <v>0</v>
      </c>
      <c r="Y249" s="13" t="s">
        <v>476</v>
      </c>
      <c r="AI249">
        <f>SUM(Z250:Z260)</f>
        <v>0</v>
      </c>
      <c r="AJ249">
        <f>SUM(AA250:AA260)</f>
        <v>0</v>
      </c>
      <c r="AK249">
        <f>SUM(AB250:AB260)</f>
        <v>0</v>
      </c>
    </row>
    <row r="250" spans="1:43">
      <c r="A250" s="2" t="s">
        <v>478</v>
      </c>
      <c r="C250" s="1" t="s">
        <v>479</v>
      </c>
      <c r="D250" t="s">
        <v>480</v>
      </c>
      <c r="E250" t="s">
        <v>79</v>
      </c>
      <c r="F250">
        <v>1.3883000000000001</v>
      </c>
      <c r="G250">
        <v>0</v>
      </c>
      <c r="H250">
        <f>F250*AE250</f>
        <v>0</v>
      </c>
      <c r="I250">
        <f>J250-H250</f>
        <v>0</v>
      </c>
      <c r="J250">
        <f>F250*G250</f>
        <v>0</v>
      </c>
      <c r="K250">
        <v>0</v>
      </c>
      <c r="L250">
        <f>F250*K250</f>
        <v>0</v>
      </c>
      <c r="M250" t="s">
        <v>51</v>
      </c>
      <c r="N250">
        <v>5</v>
      </c>
      <c r="O250">
        <f>IF(N250=5,I250,0)</f>
        <v>0</v>
      </c>
      <c r="Z250">
        <f>IF(AD250=0,J250,0)</f>
        <v>0</v>
      </c>
      <c r="AA250">
        <f>IF(AD250=15,J250,0)</f>
        <v>0</v>
      </c>
      <c r="AB250">
        <f>IF(AD250=21,J250,0)</f>
        <v>0</v>
      </c>
      <c r="AD250">
        <v>12</v>
      </c>
      <c r="AE250">
        <f>G250*AG250</f>
        <v>0</v>
      </c>
      <c r="AF250">
        <f>G250*(1-AG250)</f>
        <v>0</v>
      </c>
      <c r="AG250">
        <v>0</v>
      </c>
      <c r="AM250">
        <f>F250*AE250</f>
        <v>0</v>
      </c>
      <c r="AN250">
        <f>F250*AF250</f>
        <v>0</v>
      </c>
      <c r="AO250" t="s">
        <v>481</v>
      </c>
      <c r="AP250" t="s">
        <v>396</v>
      </c>
      <c r="AQ250" s="13" t="s">
        <v>54</v>
      </c>
    </row>
    <row r="251" spans="1:43">
      <c r="D251" s="14" t="s">
        <v>482</v>
      </c>
      <c r="E251" s="14"/>
      <c r="F251" s="14">
        <v>1.3262</v>
      </c>
    </row>
    <row r="252" spans="1:43">
      <c r="D252" s="14" t="s">
        <v>483</v>
      </c>
      <c r="E252" s="14"/>
      <c r="F252" s="14">
        <v>0.43690000000000001</v>
      </c>
    </row>
    <row r="253" spans="1:43">
      <c r="D253" s="14" t="s">
        <v>484</v>
      </c>
      <c r="E253" s="14"/>
      <c r="F253" s="14">
        <v>0.95140000000000002</v>
      </c>
    </row>
    <row r="254" spans="1:43">
      <c r="D254" s="14" t="s">
        <v>483</v>
      </c>
      <c r="E254" s="14"/>
      <c r="F254" s="14">
        <v>0.43690000000000001</v>
      </c>
    </row>
    <row r="255" spans="1:43">
      <c r="D255" s="14" t="s">
        <v>485</v>
      </c>
      <c r="E255" s="14"/>
      <c r="F255" s="14">
        <v>5.1200000000000002E-2</v>
      </c>
    </row>
    <row r="256" spans="1:43">
      <c r="D256" s="14" t="s">
        <v>486</v>
      </c>
      <c r="E256" s="14"/>
      <c r="F256" s="14">
        <v>9.3299999999999994E-2</v>
      </c>
    </row>
    <row r="257" spans="1:43" ht="12.75" customHeight="1">
      <c r="C257" s="17" t="s">
        <v>60</v>
      </c>
      <c r="D257" s="66" t="s">
        <v>487</v>
      </c>
      <c r="E257" s="66"/>
      <c r="F257" s="66"/>
      <c r="G257" s="66"/>
      <c r="H257" s="66"/>
      <c r="I257" s="66"/>
      <c r="J257" s="66"/>
      <c r="K257" s="66"/>
      <c r="L257" s="66"/>
      <c r="M257" s="66"/>
    </row>
    <row r="258" spans="1:43">
      <c r="A258" s="2" t="s">
        <v>488</v>
      </c>
      <c r="C258" s="1" t="s">
        <v>489</v>
      </c>
      <c r="D258" t="s">
        <v>490</v>
      </c>
      <c r="E258" t="s">
        <v>79</v>
      </c>
      <c r="F258">
        <v>1.3883000000000001</v>
      </c>
      <c r="G258">
        <v>0</v>
      </c>
      <c r="H258">
        <f>F258*AE258</f>
        <v>0</v>
      </c>
      <c r="I258">
        <f>J258-H258</f>
        <v>0</v>
      </c>
      <c r="J258">
        <f>F258*G258</f>
        <v>0</v>
      </c>
      <c r="K258">
        <v>0</v>
      </c>
      <c r="L258">
        <f>F258*K258</f>
        <v>0</v>
      </c>
      <c r="M258" t="s">
        <v>51</v>
      </c>
      <c r="N258">
        <v>5</v>
      </c>
      <c r="O258">
        <f>IF(N258=5,I258,0)</f>
        <v>0</v>
      </c>
      <c r="Z258">
        <f>IF(AD258=0,J258,0)</f>
        <v>0</v>
      </c>
      <c r="AA258">
        <f>IF(AD258=15,J258,0)</f>
        <v>0</v>
      </c>
      <c r="AB258">
        <f>IF(AD258=21,J258,0)</f>
        <v>0</v>
      </c>
      <c r="AD258">
        <v>12</v>
      </c>
      <c r="AE258">
        <f>G258*AG258</f>
        <v>0</v>
      </c>
      <c r="AF258">
        <f>G258*(1-AG258)</f>
        <v>0</v>
      </c>
      <c r="AG258">
        <v>0</v>
      </c>
      <c r="AM258">
        <f>F258*AE258</f>
        <v>0</v>
      </c>
      <c r="AN258">
        <f>F258*AF258</f>
        <v>0</v>
      </c>
      <c r="AO258" t="s">
        <v>481</v>
      </c>
      <c r="AP258" t="s">
        <v>396</v>
      </c>
      <c r="AQ258" s="13" t="s">
        <v>54</v>
      </c>
    </row>
    <row r="259" spans="1:43" ht="12.75" customHeight="1">
      <c r="C259" s="17" t="s">
        <v>60</v>
      </c>
      <c r="D259" s="66" t="s">
        <v>491</v>
      </c>
      <c r="E259" s="66"/>
      <c r="F259" s="66"/>
      <c r="G259" s="66"/>
      <c r="H259" s="66"/>
      <c r="I259" s="66"/>
      <c r="J259" s="66"/>
      <c r="K259" s="66"/>
      <c r="L259" s="66"/>
      <c r="M259" s="66"/>
    </row>
    <row r="260" spans="1:43">
      <c r="A260" s="2" t="s">
        <v>492</v>
      </c>
      <c r="C260" s="1" t="s">
        <v>493</v>
      </c>
      <c r="D260" t="s">
        <v>494</v>
      </c>
      <c r="E260" t="s">
        <v>79</v>
      </c>
      <c r="F260">
        <v>1.3883000000000001</v>
      </c>
      <c r="G260">
        <v>0</v>
      </c>
      <c r="H260">
        <f>F260*AE260</f>
        <v>0</v>
      </c>
      <c r="I260">
        <f>J260-H260</f>
        <v>0</v>
      </c>
      <c r="J260">
        <f>F260*G260</f>
        <v>0</v>
      </c>
      <c r="K260">
        <v>0</v>
      </c>
      <c r="L260">
        <f>F260*K260</f>
        <v>0</v>
      </c>
      <c r="M260" t="s">
        <v>51</v>
      </c>
      <c r="N260">
        <v>5</v>
      </c>
      <c r="O260">
        <f>IF(N260=5,I260,0)</f>
        <v>0</v>
      </c>
      <c r="Z260">
        <f>IF(AD260=0,J260,0)</f>
        <v>0</v>
      </c>
      <c r="AA260">
        <f>IF(AD260=15,J260,0)</f>
        <v>0</v>
      </c>
      <c r="AB260">
        <f>IF(AD260=21,J260,0)</f>
        <v>0</v>
      </c>
      <c r="AD260">
        <v>12</v>
      </c>
      <c r="AE260">
        <f>G260*AG260</f>
        <v>0</v>
      </c>
      <c r="AF260">
        <f>G260*(1-AG260)</f>
        <v>0</v>
      </c>
      <c r="AG260">
        <v>0</v>
      </c>
      <c r="AM260">
        <f>F260*AE260</f>
        <v>0</v>
      </c>
      <c r="AN260">
        <f>F260*AF260</f>
        <v>0</v>
      </c>
      <c r="AO260" t="s">
        <v>481</v>
      </c>
      <c r="AP260" t="s">
        <v>396</v>
      </c>
      <c r="AQ260" s="13" t="s">
        <v>54</v>
      </c>
    </row>
    <row r="261" spans="1:43">
      <c r="A261" s="20"/>
      <c r="B261" s="21"/>
      <c r="C261" s="21"/>
      <c r="D261" s="22"/>
      <c r="E261" s="22"/>
      <c r="F261" s="22"/>
      <c r="G261" s="22"/>
      <c r="H261" s="67" t="s">
        <v>495</v>
      </c>
      <c r="I261" s="67"/>
      <c r="J261" s="22">
        <f>J8+J38+J46+J56+J74+J124+J186+J208+J219+J225+J249</f>
        <v>0</v>
      </c>
      <c r="K261" s="22"/>
      <c r="L261" s="22"/>
      <c r="M261" s="22"/>
    </row>
    <row r="262" spans="1:43">
      <c r="A262" s="23" t="s">
        <v>496</v>
      </c>
    </row>
    <row r="263" spans="1:43" ht="0" hidden="1" customHeight="1">
      <c r="A263" s="68"/>
      <c r="B263" s="44"/>
      <c r="C263" s="44"/>
      <c r="D263" s="69"/>
      <c r="E263" s="69"/>
      <c r="F263" s="69"/>
      <c r="G263" s="69"/>
      <c r="H263" s="69"/>
      <c r="I263" s="69"/>
      <c r="J263" s="69"/>
      <c r="K263" s="69"/>
      <c r="L263" s="69"/>
      <c r="M263" s="69"/>
    </row>
  </sheetData>
  <sheetProtection formatCells="0" formatColumns="0" formatRows="0" insertColumns="0" insertRows="0" insertHyperlinks="0" deleteColumns="0" deleteRows="0" sort="0" autoFilter="0" pivotTables="0"/>
  <mergeCells count="76">
    <mergeCell ref="D244:M244"/>
    <mergeCell ref="D257:M257"/>
    <mergeCell ref="D259:M259"/>
    <mergeCell ref="H261:I261"/>
    <mergeCell ref="A263:M263"/>
    <mergeCell ref="D230:M230"/>
    <mergeCell ref="D232:M232"/>
    <mergeCell ref="D235:M235"/>
    <mergeCell ref="D237:M237"/>
    <mergeCell ref="D240:M240"/>
    <mergeCell ref="D212:M212"/>
    <mergeCell ref="D214:M214"/>
    <mergeCell ref="D216:M216"/>
    <mergeCell ref="D218:M218"/>
    <mergeCell ref="D227:M227"/>
    <mergeCell ref="D185:M185"/>
    <mergeCell ref="D198:M198"/>
    <mergeCell ref="D200:M200"/>
    <mergeCell ref="D205:M205"/>
    <mergeCell ref="D207:M207"/>
    <mergeCell ref="D144:M144"/>
    <mergeCell ref="D146:M146"/>
    <mergeCell ref="D152:M152"/>
    <mergeCell ref="D154:M154"/>
    <mergeCell ref="D169:M169"/>
    <mergeCell ref="D114:M114"/>
    <mergeCell ref="D117:M117"/>
    <mergeCell ref="D123:M123"/>
    <mergeCell ref="D136:M136"/>
    <mergeCell ref="D138:M138"/>
    <mergeCell ref="D92:M92"/>
    <mergeCell ref="D98:M98"/>
    <mergeCell ref="D108:M108"/>
    <mergeCell ref="D110:M110"/>
    <mergeCell ref="D112:M112"/>
    <mergeCell ref="D71:M71"/>
    <mergeCell ref="D80:M80"/>
    <mergeCell ref="D82:M82"/>
    <mergeCell ref="D84:M84"/>
    <mergeCell ref="D90:M90"/>
    <mergeCell ref="D35:M35"/>
    <mergeCell ref="D37:M37"/>
    <mergeCell ref="D51:M51"/>
    <mergeCell ref="D63:M63"/>
    <mergeCell ref="D65:M65"/>
    <mergeCell ref="D15:M15"/>
    <mergeCell ref="D21:M21"/>
    <mergeCell ref="D24:M24"/>
    <mergeCell ref="D30:M30"/>
    <mergeCell ref="D33:M33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236"/>
  <sheetViews>
    <sheetView tabSelected="1" workbookViewId="0">
      <selection activeCell="G2" sqref="G2:H2"/>
    </sheetView>
  </sheetViews>
  <sheetFormatPr baseColWidth="10" defaultColWidth="8.83203125" defaultRowHeight="12" x14ac:dyDescent="0"/>
  <cols>
    <col min="1" max="1" width="4.5" style="2" customWidth="1"/>
    <col min="2" max="2" width="13" style="1" bestFit="1" customWidth="1"/>
    <col min="3" max="3" width="81.5" bestFit="1" customWidth="1"/>
    <col min="4" max="4" width="6.33203125" bestFit="1" customWidth="1"/>
    <col min="5" max="5" width="45.33203125" bestFit="1" customWidth="1"/>
    <col min="6" max="6" width="8.5" bestFit="1" customWidth="1"/>
    <col min="7" max="7" width="15.1640625" bestFit="1" customWidth="1"/>
    <col min="8" max="8" width="17.6640625" bestFit="1" customWidth="1"/>
    <col min="10" max="22" width="0" hidden="1" customWidth="1"/>
    <col min="23" max="24" width="9.1640625" hidden="1" customWidth="1"/>
    <col min="25" max="26" width="0" hidden="1" customWidth="1"/>
  </cols>
  <sheetData>
    <row r="1" spans="1:25" ht="25.5" customHeight="1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1"/>
    </row>
    <row r="2" spans="1:25" ht="25.5" customHeight="1">
      <c r="A2" s="29" t="s">
        <v>1</v>
      </c>
      <c r="B2" s="31"/>
      <c r="C2" s="5" t="s">
        <v>2</v>
      </c>
      <c r="D2" s="5"/>
      <c r="E2" s="46" t="s">
        <v>3</v>
      </c>
      <c r="F2" s="46"/>
      <c r="G2" s="104"/>
      <c r="H2" s="104"/>
      <c r="I2" s="102"/>
      <c r="J2" s="101"/>
      <c r="K2" s="101"/>
      <c r="L2" s="101"/>
      <c r="M2" s="1"/>
    </row>
    <row r="3" spans="1:25" ht="25.5" customHeight="1">
      <c r="A3" s="30" t="s">
        <v>7</v>
      </c>
      <c r="C3" s="6" t="s">
        <v>8</v>
      </c>
      <c r="D3" s="6"/>
      <c r="E3" s="48" t="s">
        <v>9</v>
      </c>
      <c r="F3" s="48"/>
      <c r="G3" s="105"/>
      <c r="H3" s="105"/>
      <c r="I3" s="102"/>
      <c r="J3" s="101"/>
      <c r="K3" s="101"/>
      <c r="L3" s="101"/>
      <c r="M3" s="1"/>
    </row>
    <row r="4" spans="1:25" ht="25.5" customHeight="1">
      <c r="A4" s="30" t="s">
        <v>12</v>
      </c>
      <c r="C4" s="6" t="s">
        <v>13</v>
      </c>
      <c r="D4" s="6"/>
      <c r="E4" s="48" t="s">
        <v>14</v>
      </c>
      <c r="F4" s="48"/>
      <c r="G4" s="105"/>
      <c r="H4" s="105"/>
      <c r="I4" s="102"/>
      <c r="J4" s="101"/>
      <c r="K4" s="101"/>
      <c r="L4" s="101"/>
      <c r="M4" s="1"/>
    </row>
    <row r="5" spans="1:25" ht="25.5" customHeight="1" thickBot="1">
      <c r="A5" s="99" t="s">
        <v>16</v>
      </c>
      <c r="B5" s="100"/>
      <c r="C5" s="103"/>
      <c r="D5" s="7"/>
      <c r="E5" s="50" t="s">
        <v>17</v>
      </c>
      <c r="F5" s="50"/>
      <c r="G5" s="106"/>
      <c r="H5" s="106"/>
      <c r="I5" s="102"/>
      <c r="J5" s="101"/>
      <c r="K5" s="101"/>
      <c r="L5" s="101"/>
      <c r="M5" s="1"/>
    </row>
    <row r="6" spans="1:25" ht="13" thickBot="1">
      <c r="A6" s="24" t="s">
        <v>20</v>
      </c>
      <c r="B6" s="24" t="s">
        <v>22</v>
      </c>
      <c r="C6" s="24" t="s">
        <v>23</v>
      </c>
      <c r="D6" s="24" t="s">
        <v>24</v>
      </c>
      <c r="E6" s="24" t="s">
        <v>30</v>
      </c>
      <c r="F6" s="24" t="s">
        <v>25</v>
      </c>
      <c r="G6" s="24" t="s">
        <v>26</v>
      </c>
      <c r="H6" s="24" t="s">
        <v>497</v>
      </c>
    </row>
    <row r="7" spans="1:25">
      <c r="A7" s="18"/>
      <c r="B7" s="19" t="s">
        <v>44</v>
      </c>
      <c r="C7" s="13" t="s">
        <v>45</v>
      </c>
      <c r="D7" s="13"/>
      <c r="E7" s="13"/>
      <c r="F7" s="13"/>
      <c r="G7" s="13"/>
      <c r="H7" s="13">
        <f>SUM(H8:H30)</f>
        <v>0</v>
      </c>
    </row>
    <row r="8" spans="1:25">
      <c r="A8" s="2" t="s">
        <v>47</v>
      </c>
      <c r="B8" s="1" t="s">
        <v>48</v>
      </c>
      <c r="C8" s="25" t="s">
        <v>49</v>
      </c>
      <c r="D8" t="s">
        <v>50</v>
      </c>
      <c r="E8" t="s">
        <v>55</v>
      </c>
      <c r="F8">
        <v>9.7379999999999995</v>
      </c>
      <c r="G8" s="107">
        <f>'Stavební rozpočet'!G9</f>
        <v>0</v>
      </c>
      <c r="H8">
        <f>W8*F8+X8*F8</f>
        <v>0</v>
      </c>
      <c r="W8">
        <f>G8*Y8</f>
        <v>0</v>
      </c>
      <c r="X8">
        <f>G8*(1-Y8)</f>
        <v>0</v>
      </c>
      <c r="Y8">
        <v>0.29290215588723051</v>
      </c>
    </row>
    <row r="9" spans="1:25">
      <c r="E9" t="s">
        <v>56</v>
      </c>
    </row>
    <row r="10" spans="1:25">
      <c r="E10" t="s">
        <v>57</v>
      </c>
    </row>
    <row r="11" spans="1:25">
      <c r="E11" t="s">
        <v>58</v>
      </c>
    </row>
    <row r="12" spans="1:25">
      <c r="E12" t="s">
        <v>59</v>
      </c>
    </row>
    <row r="13" spans="1:25" ht="12.75" customHeight="1">
      <c r="B13" s="15" t="s">
        <v>60</v>
      </c>
      <c r="C13" s="66" t="s">
        <v>61</v>
      </c>
      <c r="D13" s="71"/>
      <c r="E13" s="71"/>
      <c r="F13" s="71"/>
      <c r="G13" s="71"/>
      <c r="H13" s="16"/>
    </row>
    <row r="14" spans="1:25">
      <c r="A14" s="2" t="s">
        <v>62</v>
      </c>
      <c r="B14" s="1" t="s">
        <v>63</v>
      </c>
      <c r="C14" s="25" t="s">
        <v>64</v>
      </c>
      <c r="D14" t="s">
        <v>65</v>
      </c>
      <c r="E14" t="s">
        <v>66</v>
      </c>
      <c r="F14">
        <v>21.45</v>
      </c>
      <c r="G14" s="107">
        <f>'Stavební rozpočet'!G16</f>
        <v>0</v>
      </c>
      <c r="H14">
        <f>W14*F14+X14*F14</f>
        <v>0</v>
      </c>
      <c r="W14">
        <f>G14*Y14</f>
        <v>0</v>
      </c>
      <c r="X14">
        <f>G14*(1-Y14)</f>
        <v>0</v>
      </c>
      <c r="Y14">
        <v>0.12809798270893369</v>
      </c>
    </row>
    <row r="15" spans="1:25">
      <c r="E15" t="s">
        <v>67</v>
      </c>
    </row>
    <row r="16" spans="1:25">
      <c r="E16" t="s">
        <v>68</v>
      </c>
    </row>
    <row r="17" spans="1:25">
      <c r="E17" t="s">
        <v>69</v>
      </c>
    </row>
    <row r="18" spans="1:25" ht="12.75" customHeight="1">
      <c r="B18" s="15" t="s">
        <v>60</v>
      </c>
      <c r="C18" s="66" t="s">
        <v>70</v>
      </c>
      <c r="D18" s="71"/>
      <c r="E18" s="71"/>
      <c r="F18" s="71"/>
      <c r="G18" s="71"/>
      <c r="H18" s="16"/>
    </row>
    <row r="19" spans="1:25">
      <c r="A19" s="2" t="s">
        <v>71</v>
      </c>
      <c r="B19" s="1" t="s">
        <v>72</v>
      </c>
      <c r="C19" s="25" t="s">
        <v>73</v>
      </c>
      <c r="D19" t="s">
        <v>50</v>
      </c>
      <c r="E19" t="s">
        <v>74</v>
      </c>
      <c r="F19">
        <v>9.7379999999999995</v>
      </c>
      <c r="G19" s="107">
        <f>'Stavební rozpočet'!G22</f>
        <v>0</v>
      </c>
      <c r="H19">
        <f>W19*F19+X19*F19</f>
        <v>0</v>
      </c>
      <c r="W19">
        <f>G19*Y19</f>
        <v>0</v>
      </c>
      <c r="X19">
        <f>G19*(1-Y19)</f>
        <v>0</v>
      </c>
      <c r="Y19">
        <v>0.11891428571428569</v>
      </c>
    </row>
    <row r="20" spans="1:25" ht="12.75" customHeight="1">
      <c r="B20" s="15" t="s">
        <v>60</v>
      </c>
      <c r="C20" s="66" t="s">
        <v>75</v>
      </c>
      <c r="D20" s="71"/>
      <c r="E20" s="71"/>
      <c r="F20" s="71"/>
      <c r="G20" s="71"/>
      <c r="H20" s="16"/>
    </row>
    <row r="21" spans="1:25">
      <c r="A21" s="2" t="s">
        <v>76</v>
      </c>
      <c r="B21" s="1" t="s">
        <v>77</v>
      </c>
      <c r="C21" s="25" t="s">
        <v>78</v>
      </c>
      <c r="D21" t="s">
        <v>79</v>
      </c>
      <c r="E21" t="s">
        <v>80</v>
      </c>
      <c r="F21">
        <v>7.4999999999999997E-2</v>
      </c>
      <c r="G21" s="107">
        <f>'Stavební rozpočet'!G25</f>
        <v>0</v>
      </c>
      <c r="H21">
        <f>W21*F21+X21*F21</f>
        <v>0</v>
      </c>
      <c r="W21">
        <f>G21*Y21</f>
        <v>0</v>
      </c>
      <c r="X21">
        <f>G21*(1-Y21)</f>
        <v>0</v>
      </c>
      <c r="Y21">
        <v>1</v>
      </c>
    </row>
    <row r="22" spans="1:25">
      <c r="E22" t="s">
        <v>80</v>
      </c>
    </row>
    <row r="23" spans="1:25">
      <c r="E23" t="s">
        <v>81</v>
      </c>
    </row>
    <row r="24" spans="1:25">
      <c r="E24" t="s">
        <v>80</v>
      </c>
    </row>
    <row r="25" spans="1:25" ht="12.75" customHeight="1">
      <c r="B25" s="15" t="s">
        <v>60</v>
      </c>
      <c r="C25" s="66" t="s">
        <v>82</v>
      </c>
      <c r="D25" s="71"/>
      <c r="E25" s="71"/>
      <c r="F25" s="71"/>
      <c r="G25" s="71"/>
      <c r="H25" s="16"/>
    </row>
    <row r="26" spans="1:25">
      <c r="A26" s="2" t="s">
        <v>83</v>
      </c>
      <c r="B26" s="1" t="s">
        <v>84</v>
      </c>
      <c r="C26" s="25" t="s">
        <v>85</v>
      </c>
      <c r="D26" t="s">
        <v>50</v>
      </c>
      <c r="E26" t="s">
        <v>86</v>
      </c>
      <c r="F26">
        <v>6.98</v>
      </c>
      <c r="G26" s="107">
        <f>'Stavební rozpočet'!G31</f>
        <v>0</v>
      </c>
      <c r="H26">
        <f>W26*F26+X26*F26</f>
        <v>0</v>
      </c>
      <c r="W26">
        <f>G26*Y26</f>
        <v>0</v>
      </c>
      <c r="X26">
        <f>G26*(1-Y26)</f>
        <v>0</v>
      </c>
      <c r="Y26">
        <v>0.26393229166666671</v>
      </c>
    </row>
    <row r="27" spans="1:25" ht="12.75" customHeight="1">
      <c r="B27" s="15" t="s">
        <v>60</v>
      </c>
      <c r="C27" s="66" t="s">
        <v>87</v>
      </c>
      <c r="D27" s="71"/>
      <c r="E27" s="71"/>
      <c r="F27" s="71"/>
      <c r="G27" s="71"/>
      <c r="H27" s="16"/>
    </row>
    <row r="28" spans="1:25">
      <c r="A28" s="2" t="s">
        <v>88</v>
      </c>
      <c r="B28" s="1" t="s">
        <v>89</v>
      </c>
      <c r="C28" s="25" t="s">
        <v>90</v>
      </c>
      <c r="D28" t="s">
        <v>50</v>
      </c>
      <c r="F28">
        <v>6.98</v>
      </c>
      <c r="G28" s="107">
        <f>'Stavební rozpočet'!G34</f>
        <v>0</v>
      </c>
      <c r="H28">
        <f>W28*F28+X28*F28</f>
        <v>0</v>
      </c>
      <c r="W28">
        <f>G28*Y28</f>
        <v>0</v>
      </c>
      <c r="X28">
        <f>G28*(1-Y28)</f>
        <v>0</v>
      </c>
      <c r="Y28">
        <v>0.1741541038525963</v>
      </c>
    </row>
    <row r="29" spans="1:25" ht="12.75" customHeight="1">
      <c r="B29" s="15" t="s">
        <v>60</v>
      </c>
      <c r="C29" s="66" t="s">
        <v>91</v>
      </c>
      <c r="D29" s="71"/>
      <c r="E29" s="71"/>
      <c r="F29" s="71"/>
      <c r="G29" s="71"/>
      <c r="H29" s="16"/>
    </row>
    <row r="30" spans="1:25">
      <c r="A30" s="2" t="s">
        <v>92</v>
      </c>
      <c r="B30" s="1" t="s">
        <v>77</v>
      </c>
      <c r="C30" s="25" t="s">
        <v>78</v>
      </c>
      <c r="D30" t="s">
        <v>79</v>
      </c>
      <c r="F30">
        <v>0.05</v>
      </c>
      <c r="G30" s="107">
        <f>'Stavební rozpočet'!G36</f>
        <v>0</v>
      </c>
      <c r="H30">
        <f>W30*F30+X30*F30</f>
        <v>0</v>
      </c>
      <c r="W30">
        <f>G30*Y30</f>
        <v>0</v>
      </c>
      <c r="X30">
        <f>G30*(1-Y30)</f>
        <v>0</v>
      </c>
      <c r="Y30">
        <v>1</v>
      </c>
    </row>
    <row r="31" spans="1:25" ht="12.75" customHeight="1">
      <c r="B31" s="15" t="s">
        <v>60</v>
      </c>
      <c r="C31" s="66" t="s">
        <v>82</v>
      </c>
      <c r="D31" s="71"/>
      <c r="E31" s="71"/>
      <c r="F31" s="71"/>
      <c r="G31" s="71"/>
      <c r="H31" s="16"/>
    </row>
    <row r="32" spans="1:25">
      <c r="A32" s="18"/>
      <c r="B32" s="19" t="s">
        <v>93</v>
      </c>
      <c r="C32" s="13" t="s">
        <v>94</v>
      </c>
      <c r="D32" s="13"/>
      <c r="E32" s="13"/>
      <c r="F32" s="13"/>
      <c r="G32" s="13"/>
      <c r="H32" s="13">
        <f>SUM(H33:H38)</f>
        <v>0</v>
      </c>
    </row>
    <row r="33" spans="1:25">
      <c r="A33" s="2" t="s">
        <v>96</v>
      </c>
      <c r="B33" s="1" t="s">
        <v>97</v>
      </c>
      <c r="C33" s="25" t="s">
        <v>98</v>
      </c>
      <c r="D33" t="s">
        <v>99</v>
      </c>
      <c r="F33">
        <v>1</v>
      </c>
      <c r="G33" s="107">
        <v>0</v>
      </c>
      <c r="H33">
        <f t="shared" ref="H33:H38" si="0">W33*F33+X33*F33</f>
        <v>0</v>
      </c>
      <c r="W33">
        <f t="shared" ref="W33:W38" si="1">G33*Y33</f>
        <v>0</v>
      </c>
      <c r="X33">
        <f t="shared" ref="X33:X38" si="2">G33*(1-Y33)</f>
        <v>0</v>
      </c>
      <c r="Y33">
        <v>0.96824343015214376</v>
      </c>
    </row>
    <row r="34" spans="1:25">
      <c r="A34" s="2" t="s">
        <v>102</v>
      </c>
      <c r="B34" s="1" t="s">
        <v>103</v>
      </c>
      <c r="C34" s="25" t="s">
        <v>104</v>
      </c>
      <c r="D34" t="s">
        <v>65</v>
      </c>
      <c r="E34" t="s">
        <v>105</v>
      </c>
      <c r="F34">
        <v>3.1</v>
      </c>
      <c r="G34" s="107">
        <f>'Stavební rozpočet'!G40</f>
        <v>0</v>
      </c>
      <c r="H34">
        <f t="shared" si="0"/>
        <v>0</v>
      </c>
      <c r="W34">
        <f t="shared" si="1"/>
        <v>0</v>
      </c>
      <c r="X34">
        <f t="shared" si="2"/>
        <v>0</v>
      </c>
      <c r="Y34">
        <v>0.34058689878076098</v>
      </c>
    </row>
    <row r="35" spans="1:25">
      <c r="A35" s="2" t="s">
        <v>106</v>
      </c>
      <c r="B35" s="1" t="s">
        <v>107</v>
      </c>
      <c r="C35" s="25" t="s">
        <v>108</v>
      </c>
      <c r="D35" t="s">
        <v>65</v>
      </c>
      <c r="F35">
        <v>0.5</v>
      </c>
      <c r="G35" s="107">
        <f>'Stavební rozpočet'!G42</f>
        <v>0</v>
      </c>
      <c r="H35">
        <f t="shared" si="0"/>
        <v>0</v>
      </c>
      <c r="W35">
        <f t="shared" si="1"/>
        <v>0</v>
      </c>
      <c r="X35">
        <f t="shared" si="2"/>
        <v>0</v>
      </c>
      <c r="Y35">
        <v>0.31743667679837889</v>
      </c>
    </row>
    <row r="36" spans="1:25">
      <c r="A36" s="2" t="s">
        <v>109</v>
      </c>
      <c r="B36" s="1" t="s">
        <v>110</v>
      </c>
      <c r="C36" s="25" t="s">
        <v>111</v>
      </c>
      <c r="D36" t="s">
        <v>99</v>
      </c>
      <c r="F36">
        <v>2</v>
      </c>
      <c r="G36" s="107">
        <f>'Stavební rozpočet'!G43</f>
        <v>0</v>
      </c>
      <c r="H36">
        <f t="shared" si="0"/>
        <v>0</v>
      </c>
      <c r="W36">
        <f t="shared" si="1"/>
        <v>0</v>
      </c>
      <c r="X36">
        <f t="shared" si="2"/>
        <v>0</v>
      </c>
      <c r="Y36">
        <v>0</v>
      </c>
    </row>
    <row r="37" spans="1:25">
      <c r="A37" s="2" t="s">
        <v>112</v>
      </c>
      <c r="B37" s="1" t="s">
        <v>113</v>
      </c>
      <c r="C37" s="25" t="s">
        <v>114</v>
      </c>
      <c r="D37" t="s">
        <v>65</v>
      </c>
      <c r="F37">
        <v>3.6</v>
      </c>
      <c r="G37" s="107">
        <f>'Stavební rozpočet'!G44</f>
        <v>0</v>
      </c>
      <c r="H37">
        <f t="shared" si="0"/>
        <v>0</v>
      </c>
      <c r="W37">
        <f t="shared" si="1"/>
        <v>0</v>
      </c>
      <c r="X37">
        <f t="shared" si="2"/>
        <v>0</v>
      </c>
      <c r="Y37">
        <v>2.9225352112676059E-2</v>
      </c>
    </row>
    <row r="38" spans="1:25">
      <c r="A38" s="2" t="s">
        <v>115</v>
      </c>
      <c r="B38" s="1" t="s">
        <v>116</v>
      </c>
      <c r="C38" s="25" t="s">
        <v>117</v>
      </c>
      <c r="D38" t="s">
        <v>79</v>
      </c>
      <c r="F38">
        <v>3.5000000000000001E-3</v>
      </c>
      <c r="G38" s="107">
        <f>'Stavební rozpočet'!G45</f>
        <v>0</v>
      </c>
      <c r="H38">
        <f t="shared" si="0"/>
        <v>0</v>
      </c>
      <c r="W38">
        <f t="shared" si="1"/>
        <v>0</v>
      </c>
      <c r="X38">
        <f t="shared" si="2"/>
        <v>0</v>
      </c>
      <c r="Y38">
        <v>0</v>
      </c>
    </row>
    <row r="39" spans="1:25">
      <c r="A39" s="18"/>
      <c r="B39" s="19" t="s">
        <v>118</v>
      </c>
      <c r="C39" s="13" t="s">
        <v>119</v>
      </c>
      <c r="D39" s="13"/>
      <c r="E39" s="13"/>
      <c r="F39" s="13"/>
      <c r="G39" s="13"/>
      <c r="H39" s="13">
        <f>SUM(H40:H47)</f>
        <v>0</v>
      </c>
    </row>
    <row r="40" spans="1:25">
      <c r="A40" s="2" t="s">
        <v>120</v>
      </c>
      <c r="B40" s="1" t="s">
        <v>121</v>
      </c>
      <c r="C40" s="25" t="s">
        <v>122</v>
      </c>
      <c r="D40" t="s">
        <v>65</v>
      </c>
      <c r="E40" t="s">
        <v>124</v>
      </c>
      <c r="F40">
        <v>6.4</v>
      </c>
      <c r="G40" s="107">
        <f>'Stavební rozpočet'!G47</f>
        <v>0</v>
      </c>
      <c r="H40">
        <f>W40*F40+X40*F40</f>
        <v>0</v>
      </c>
      <c r="W40">
        <f>G40*Y40</f>
        <v>0</v>
      </c>
      <c r="X40">
        <f>G40*(1-Y40)</f>
        <v>0</v>
      </c>
      <c r="Y40">
        <v>0.24177377892030841</v>
      </c>
    </row>
    <row r="41" spans="1:25">
      <c r="E41" t="s">
        <v>125</v>
      </c>
    </row>
    <row r="42" spans="1:25">
      <c r="A42" s="2" t="s">
        <v>126</v>
      </c>
      <c r="B42" s="1" t="s">
        <v>127</v>
      </c>
      <c r="C42" s="25" t="s">
        <v>128</v>
      </c>
      <c r="D42" t="s">
        <v>65</v>
      </c>
      <c r="F42">
        <v>6.4</v>
      </c>
      <c r="G42" s="107">
        <f>'Stavební rozpočet'!G50</f>
        <v>0</v>
      </c>
      <c r="H42">
        <f>W42*F42+X42*F42</f>
        <v>0</v>
      </c>
      <c r="W42">
        <f>G42*Y42</f>
        <v>0</v>
      </c>
      <c r="X42">
        <f>G42*(1-Y42)</f>
        <v>0</v>
      </c>
      <c r="Y42">
        <v>0.17068343229712421</v>
      </c>
    </row>
    <row r="43" spans="1:25" ht="12.75" customHeight="1">
      <c r="B43" s="15" t="s">
        <v>60</v>
      </c>
      <c r="C43" s="66" t="s">
        <v>129</v>
      </c>
      <c r="D43" s="71"/>
      <c r="E43" s="71"/>
      <c r="F43" s="71"/>
      <c r="G43" s="71"/>
      <c r="H43" s="16"/>
    </row>
    <row r="44" spans="1:25">
      <c r="A44" s="2" t="s">
        <v>130</v>
      </c>
      <c r="B44" s="1" t="s">
        <v>131</v>
      </c>
      <c r="C44" s="25" t="s">
        <v>132</v>
      </c>
      <c r="D44" t="s">
        <v>99</v>
      </c>
      <c r="F44">
        <v>5</v>
      </c>
      <c r="G44" s="107">
        <f>'Stavební rozpočet'!G52</f>
        <v>0</v>
      </c>
      <c r="H44">
        <f>W44*F44+X44*F44</f>
        <v>0</v>
      </c>
      <c r="W44">
        <f>G44*Y44</f>
        <v>0</v>
      </c>
      <c r="X44">
        <f>G44*(1-Y44)</f>
        <v>0</v>
      </c>
      <c r="Y44">
        <v>0.37733720879788302</v>
      </c>
    </row>
    <row r="45" spans="1:25">
      <c r="A45" s="2" t="s">
        <v>133</v>
      </c>
      <c r="B45" s="1" t="s">
        <v>134</v>
      </c>
      <c r="C45" s="25" t="s">
        <v>135</v>
      </c>
      <c r="D45" t="s">
        <v>99</v>
      </c>
      <c r="F45">
        <v>2</v>
      </c>
      <c r="G45" s="107">
        <f>'Stavební rozpočet'!G53</f>
        <v>0</v>
      </c>
      <c r="H45">
        <f>W45*F45+X45*F45</f>
        <v>0</v>
      </c>
      <c r="W45">
        <f>G45*Y45</f>
        <v>0</v>
      </c>
      <c r="X45">
        <f>G45*(1-Y45)</f>
        <v>0</v>
      </c>
      <c r="Y45">
        <v>0.71827496149467618</v>
      </c>
    </row>
    <row r="46" spans="1:25">
      <c r="A46" s="2" t="s">
        <v>136</v>
      </c>
      <c r="B46" s="1" t="s">
        <v>137</v>
      </c>
      <c r="C46" s="25" t="s">
        <v>138</v>
      </c>
      <c r="D46" t="s">
        <v>65</v>
      </c>
      <c r="F46">
        <v>6.4</v>
      </c>
      <c r="G46" s="107">
        <f>'Stavební rozpočet'!G54</f>
        <v>0</v>
      </c>
      <c r="H46">
        <f>W46*F46+X46*F46</f>
        <v>0</v>
      </c>
      <c r="W46">
        <f>G46*Y46</f>
        <v>0</v>
      </c>
      <c r="X46">
        <f>G46*(1-Y46)</f>
        <v>0</v>
      </c>
      <c r="Y46">
        <v>1.5294117647058819E-2</v>
      </c>
    </row>
    <row r="47" spans="1:25">
      <c r="A47" s="2" t="s">
        <v>139</v>
      </c>
      <c r="B47" s="1" t="s">
        <v>140</v>
      </c>
      <c r="C47" s="25" t="s">
        <v>141</v>
      </c>
      <c r="D47" t="s">
        <v>79</v>
      </c>
      <c r="F47">
        <v>2.69E-2</v>
      </c>
      <c r="G47" s="107">
        <f>'Stavební rozpočet'!G55</f>
        <v>0</v>
      </c>
      <c r="H47">
        <f>W47*F47+X47*F47</f>
        <v>0</v>
      </c>
      <c r="W47">
        <f>G47*Y47</f>
        <v>0</v>
      </c>
      <c r="X47">
        <f>G47*(1-Y47)</f>
        <v>0</v>
      </c>
      <c r="Y47">
        <v>0</v>
      </c>
    </row>
    <row r="48" spans="1:25">
      <c r="A48" s="18"/>
      <c r="B48" s="19" t="s">
        <v>142</v>
      </c>
      <c r="C48" s="13" t="s">
        <v>143</v>
      </c>
      <c r="D48" s="13"/>
      <c r="E48" s="13"/>
      <c r="F48" s="13"/>
      <c r="G48" s="13"/>
      <c r="H48" s="13">
        <f>SUM(H49:H65)</f>
        <v>0</v>
      </c>
    </row>
    <row r="49" spans="1:25">
      <c r="A49" s="2" t="s">
        <v>144</v>
      </c>
      <c r="B49" s="1" t="s">
        <v>145</v>
      </c>
      <c r="C49" s="25" t="s">
        <v>146</v>
      </c>
      <c r="D49" t="s">
        <v>99</v>
      </c>
      <c r="F49">
        <v>2</v>
      </c>
      <c r="G49" s="107">
        <f>'Stavební rozpočet'!G57</f>
        <v>0</v>
      </c>
      <c r="H49">
        <f t="shared" ref="H49:H54" si="3">W49*F49+X49*F49</f>
        <v>0</v>
      </c>
      <c r="W49">
        <f t="shared" ref="W49:W54" si="4">G49*Y49</f>
        <v>0</v>
      </c>
      <c r="X49">
        <f t="shared" ref="X49:X54" si="5">G49*(1-Y49)</f>
        <v>0</v>
      </c>
      <c r="Y49">
        <v>0.86802803738317758</v>
      </c>
    </row>
    <row r="50" spans="1:25">
      <c r="A50" s="2" t="s">
        <v>148</v>
      </c>
      <c r="B50" s="1" t="s">
        <v>149</v>
      </c>
      <c r="C50" s="25" t="s">
        <v>150</v>
      </c>
      <c r="D50" t="s">
        <v>99</v>
      </c>
      <c r="F50">
        <v>1</v>
      </c>
      <c r="G50" s="107">
        <f>'Stavební rozpočet'!G58</f>
        <v>0</v>
      </c>
      <c r="H50">
        <f t="shared" si="3"/>
        <v>0</v>
      </c>
      <c r="W50">
        <f t="shared" si="4"/>
        <v>0</v>
      </c>
      <c r="X50">
        <f t="shared" si="5"/>
        <v>0</v>
      </c>
      <c r="Y50">
        <v>0</v>
      </c>
    </row>
    <row r="51" spans="1:25">
      <c r="A51" s="2" t="s">
        <v>151</v>
      </c>
      <c r="B51" s="1" t="s">
        <v>152</v>
      </c>
      <c r="C51" s="25" t="s">
        <v>153</v>
      </c>
      <c r="D51" t="s">
        <v>99</v>
      </c>
      <c r="F51">
        <v>1</v>
      </c>
      <c r="G51" s="107">
        <f>'Stavební rozpočet'!G59</f>
        <v>0</v>
      </c>
      <c r="H51">
        <f t="shared" si="3"/>
        <v>0</v>
      </c>
      <c r="W51">
        <f t="shared" si="4"/>
        <v>0</v>
      </c>
      <c r="X51">
        <f t="shared" si="5"/>
        <v>0</v>
      </c>
      <c r="Y51">
        <v>0</v>
      </c>
    </row>
    <row r="52" spans="1:25">
      <c r="A52" s="2" t="s">
        <v>154</v>
      </c>
      <c r="B52" s="1" t="s">
        <v>155</v>
      </c>
      <c r="C52" s="25" t="s">
        <v>156</v>
      </c>
      <c r="D52" t="s">
        <v>99</v>
      </c>
      <c r="F52">
        <v>1</v>
      </c>
      <c r="G52" s="107">
        <f>'Stavební rozpočet'!G60</f>
        <v>0</v>
      </c>
      <c r="H52">
        <f t="shared" si="3"/>
        <v>0</v>
      </c>
      <c r="W52">
        <f t="shared" si="4"/>
        <v>0</v>
      </c>
      <c r="X52">
        <f t="shared" si="5"/>
        <v>0</v>
      </c>
      <c r="Y52">
        <v>1.9678749233249169E-2</v>
      </c>
    </row>
    <row r="53" spans="1:25">
      <c r="A53" s="2" t="s">
        <v>157</v>
      </c>
      <c r="B53" s="1" t="s">
        <v>158</v>
      </c>
      <c r="C53" s="25" t="s">
        <v>159</v>
      </c>
      <c r="D53" t="s">
        <v>99</v>
      </c>
      <c r="F53">
        <v>1</v>
      </c>
      <c r="G53" s="107">
        <f>'Stavební rozpočet'!G61</f>
        <v>0</v>
      </c>
      <c r="H53">
        <f t="shared" si="3"/>
        <v>0</v>
      </c>
      <c r="W53">
        <f t="shared" si="4"/>
        <v>0</v>
      </c>
      <c r="X53">
        <f t="shared" si="5"/>
        <v>0</v>
      </c>
      <c r="Y53">
        <v>0.1783447251742083</v>
      </c>
    </row>
    <row r="54" spans="1:25">
      <c r="A54" s="2" t="s">
        <v>160</v>
      </c>
      <c r="B54" s="1" t="s">
        <v>161</v>
      </c>
      <c r="C54" s="25" t="s">
        <v>162</v>
      </c>
      <c r="D54" t="s">
        <v>99</v>
      </c>
      <c r="F54">
        <v>1</v>
      </c>
      <c r="G54" s="107">
        <f>'Stavební rozpočet'!G62</f>
        <v>0</v>
      </c>
      <c r="H54">
        <f t="shared" si="3"/>
        <v>0</v>
      </c>
      <c r="W54">
        <f t="shared" si="4"/>
        <v>0</v>
      </c>
      <c r="X54">
        <f t="shared" si="5"/>
        <v>0</v>
      </c>
      <c r="Y54">
        <v>1</v>
      </c>
    </row>
    <row r="55" spans="1:25" ht="12.75" customHeight="1">
      <c r="B55" s="15" t="s">
        <v>60</v>
      </c>
      <c r="C55" s="66" t="s">
        <v>163</v>
      </c>
      <c r="D55" s="71"/>
      <c r="E55" s="71"/>
      <c r="F55" s="71"/>
      <c r="G55" s="71"/>
      <c r="H55" s="16"/>
    </row>
    <row r="56" spans="1:25">
      <c r="A56" s="2" t="s">
        <v>164</v>
      </c>
      <c r="B56" s="1" t="s">
        <v>165</v>
      </c>
      <c r="C56" s="25" t="s">
        <v>166</v>
      </c>
      <c r="D56" t="s">
        <v>99</v>
      </c>
      <c r="F56">
        <v>1</v>
      </c>
      <c r="G56" s="107">
        <f>'Stavební rozpočet'!G64</f>
        <v>0</v>
      </c>
      <c r="H56">
        <f>W56*F56+X56*F56</f>
        <v>0</v>
      </c>
      <c r="W56">
        <f>G56*Y56</f>
        <v>0</v>
      </c>
      <c r="X56">
        <f>G56*(1-Y56)</f>
        <v>0</v>
      </c>
      <c r="Y56">
        <v>1</v>
      </c>
    </row>
    <row r="57" spans="1:25" ht="12.75" customHeight="1">
      <c r="B57" s="15" t="s">
        <v>60</v>
      </c>
      <c r="C57" s="66" t="s">
        <v>167</v>
      </c>
      <c r="D57" s="71"/>
      <c r="E57" s="71"/>
      <c r="F57" s="71"/>
      <c r="G57" s="71"/>
      <c r="H57" s="16"/>
    </row>
    <row r="58" spans="1:25">
      <c r="A58" s="2" t="s">
        <v>168</v>
      </c>
      <c r="B58" s="1" t="s">
        <v>169</v>
      </c>
      <c r="C58" s="25" t="s">
        <v>170</v>
      </c>
      <c r="D58" t="s">
        <v>99</v>
      </c>
      <c r="F58">
        <v>1</v>
      </c>
      <c r="G58" s="107">
        <f>'Stavební rozpočet'!G66</f>
        <v>0</v>
      </c>
      <c r="H58">
        <f>W58*F58+X58*F58</f>
        <v>0</v>
      </c>
      <c r="W58">
        <f>G58*Y58</f>
        <v>0</v>
      </c>
      <c r="X58">
        <f>G58*(1-Y58)</f>
        <v>0</v>
      </c>
      <c r="Y58">
        <v>1</v>
      </c>
    </row>
    <row r="59" spans="1:25">
      <c r="A59" s="2" t="s">
        <v>171</v>
      </c>
      <c r="B59" s="1" t="s">
        <v>172</v>
      </c>
      <c r="C59" s="25" t="s">
        <v>173</v>
      </c>
      <c r="D59" t="s">
        <v>174</v>
      </c>
      <c r="F59">
        <v>5</v>
      </c>
      <c r="G59" s="107">
        <f>'Stavební rozpočet'!G67</f>
        <v>0</v>
      </c>
      <c r="H59">
        <f>W59*F59+X59*F59</f>
        <v>0</v>
      </c>
      <c r="W59">
        <f>G59*Y59</f>
        <v>0</v>
      </c>
      <c r="X59">
        <f>G59*(1-Y59)</f>
        <v>0</v>
      </c>
      <c r="Y59">
        <v>0.766272577996716</v>
      </c>
    </row>
    <row r="60" spans="1:25">
      <c r="A60" s="2" t="s">
        <v>175</v>
      </c>
      <c r="B60" s="1" t="s">
        <v>176</v>
      </c>
      <c r="C60" s="25" t="s">
        <v>177</v>
      </c>
      <c r="D60" t="s">
        <v>99</v>
      </c>
      <c r="F60">
        <v>2</v>
      </c>
      <c r="G60" s="107">
        <f>'Stavební rozpočet'!G68</f>
        <v>0</v>
      </c>
      <c r="H60">
        <f>W60*F60+X60*F60</f>
        <v>0</v>
      </c>
      <c r="W60">
        <f>G60*Y60</f>
        <v>0</v>
      </c>
      <c r="X60">
        <f>G60*(1-Y60)</f>
        <v>0</v>
      </c>
      <c r="Y60">
        <v>0.89444997706602103</v>
      </c>
    </row>
    <row r="61" spans="1:25">
      <c r="A61" s="2" t="s">
        <v>178</v>
      </c>
      <c r="B61" s="1" t="s">
        <v>179</v>
      </c>
      <c r="C61" s="25" t="s">
        <v>180</v>
      </c>
      <c r="D61" t="s">
        <v>174</v>
      </c>
      <c r="F61">
        <v>1</v>
      </c>
      <c r="G61" s="107">
        <f>'Stavební rozpočet'!G69</f>
        <v>0</v>
      </c>
      <c r="H61">
        <f>W61*F61+X61*F61</f>
        <v>0</v>
      </c>
      <c r="W61">
        <f>G61*Y61</f>
        <v>0</v>
      </c>
      <c r="X61">
        <f>G61*(1-Y61)</f>
        <v>0</v>
      </c>
      <c r="Y61">
        <v>0.46077464788732392</v>
      </c>
    </row>
    <row r="62" spans="1:25">
      <c r="A62" s="2" t="s">
        <v>181</v>
      </c>
      <c r="B62" s="1" t="s">
        <v>182</v>
      </c>
      <c r="C62" s="25" t="s">
        <v>183</v>
      </c>
      <c r="D62" t="s">
        <v>99</v>
      </c>
      <c r="F62">
        <v>1</v>
      </c>
      <c r="G62" s="107">
        <f>'Stavební rozpočet'!G70</f>
        <v>0</v>
      </c>
      <c r="H62">
        <f>W62*F62+X62*F62</f>
        <v>0</v>
      </c>
      <c r="W62">
        <f>G62*Y62</f>
        <v>0</v>
      </c>
      <c r="X62">
        <f>G62*(1-Y62)</f>
        <v>0</v>
      </c>
      <c r="Y62">
        <v>1</v>
      </c>
    </row>
    <row r="63" spans="1:25" ht="12.75" customHeight="1">
      <c r="B63" s="15" t="s">
        <v>60</v>
      </c>
      <c r="C63" s="66" t="s">
        <v>184</v>
      </c>
      <c r="D63" s="71"/>
      <c r="E63" s="71"/>
      <c r="F63" s="71"/>
      <c r="G63" s="71"/>
      <c r="H63" s="16"/>
    </row>
    <row r="64" spans="1:25">
      <c r="A64" s="2" t="s">
        <v>185</v>
      </c>
      <c r="B64" s="1" t="s">
        <v>186</v>
      </c>
      <c r="C64" s="25" t="s">
        <v>187</v>
      </c>
      <c r="D64" t="s">
        <v>174</v>
      </c>
      <c r="F64">
        <v>1</v>
      </c>
      <c r="G64" s="107">
        <f>'Stavební rozpočet'!G72</f>
        <v>0</v>
      </c>
      <c r="H64">
        <f>W64*F64+X64*F64</f>
        <v>0</v>
      </c>
      <c r="W64">
        <f>G64*Y64</f>
        <v>0</v>
      </c>
      <c r="X64">
        <f>G64*(1-Y64)</f>
        <v>0</v>
      </c>
      <c r="Y64">
        <v>0.80202941176470588</v>
      </c>
    </row>
    <row r="65" spans="1:25">
      <c r="A65" s="2" t="s">
        <v>188</v>
      </c>
      <c r="B65" s="1" t="s">
        <v>189</v>
      </c>
      <c r="C65" s="25" t="s">
        <v>190</v>
      </c>
      <c r="D65" t="s">
        <v>174</v>
      </c>
      <c r="F65">
        <v>1</v>
      </c>
      <c r="G65" s="107">
        <f>'Stavební rozpočet'!G73</f>
        <v>0</v>
      </c>
      <c r="H65">
        <f>W65*F65+X65*F65</f>
        <v>0</v>
      </c>
      <c r="W65">
        <f>G65*Y65</f>
        <v>0</v>
      </c>
      <c r="X65">
        <f>G65*(1-Y65)</f>
        <v>0</v>
      </c>
      <c r="Y65">
        <v>0.72928336380255943</v>
      </c>
    </row>
    <row r="66" spans="1:25">
      <c r="A66" s="18"/>
      <c r="B66" s="19" t="s">
        <v>191</v>
      </c>
      <c r="C66" s="13" t="s">
        <v>192</v>
      </c>
      <c r="D66" s="13"/>
      <c r="E66" s="13"/>
      <c r="F66" s="13"/>
      <c r="G66" s="13"/>
      <c r="H66" s="13">
        <f>SUM(H67:H105)</f>
        <v>0</v>
      </c>
    </row>
    <row r="67" spans="1:25">
      <c r="A67" s="2" t="s">
        <v>193</v>
      </c>
      <c r="B67" s="1" t="s">
        <v>194</v>
      </c>
      <c r="C67" s="25" t="s">
        <v>195</v>
      </c>
      <c r="D67" t="s">
        <v>50</v>
      </c>
      <c r="E67" t="s">
        <v>86</v>
      </c>
      <c r="F67">
        <v>6.98</v>
      </c>
      <c r="G67" s="107">
        <f>'Stavební rozpočet'!G75</f>
        <v>0</v>
      </c>
      <c r="H67">
        <f>W67*F67+X67*F67</f>
        <v>0</v>
      </c>
      <c r="W67">
        <f>G67*Y67</f>
        <v>0</v>
      </c>
      <c r="X67">
        <f>G67*(1-Y67)</f>
        <v>0</v>
      </c>
      <c r="Y67">
        <v>0</v>
      </c>
    </row>
    <row r="68" spans="1:25">
      <c r="A68" s="2" t="s">
        <v>198</v>
      </c>
      <c r="B68" s="1" t="s">
        <v>199</v>
      </c>
      <c r="C68" s="25" t="s">
        <v>200</v>
      </c>
      <c r="D68" t="s">
        <v>201</v>
      </c>
      <c r="E68" t="s">
        <v>202</v>
      </c>
      <c r="F68">
        <v>314.10000000000002</v>
      </c>
      <c r="G68" s="107">
        <f>'Stavební rozpočet'!G77</f>
        <v>0</v>
      </c>
      <c r="H68">
        <f>W68*F68+X68*F68</f>
        <v>0</v>
      </c>
      <c r="W68">
        <f>G68*Y68</f>
        <v>0</v>
      </c>
      <c r="X68">
        <f>G68*(1-Y68)</f>
        <v>0</v>
      </c>
      <c r="Y68">
        <v>1</v>
      </c>
    </row>
    <row r="69" spans="1:25">
      <c r="E69" t="s">
        <v>203</v>
      </c>
    </row>
    <row r="70" spans="1:25" ht="12.75" customHeight="1">
      <c r="B70" s="15" t="s">
        <v>60</v>
      </c>
      <c r="C70" s="66" t="s">
        <v>204</v>
      </c>
      <c r="D70" s="71"/>
      <c r="E70" s="71"/>
      <c r="F70" s="71"/>
      <c r="G70" s="71"/>
      <c r="H70" s="16"/>
    </row>
    <row r="71" spans="1:25">
      <c r="A71" s="2" t="s">
        <v>205</v>
      </c>
      <c r="B71" s="1" t="s">
        <v>206</v>
      </c>
      <c r="C71" s="25" t="s">
        <v>207</v>
      </c>
      <c r="D71" t="s">
        <v>50</v>
      </c>
      <c r="F71">
        <v>6.98</v>
      </c>
      <c r="G71" s="107">
        <f>'Stavební rozpočet'!G81</f>
        <v>0</v>
      </c>
      <c r="H71">
        <f>W71*F71+X71*F71</f>
        <v>0</v>
      </c>
      <c r="W71">
        <f>G71*Y71</f>
        <v>0</v>
      </c>
      <c r="X71">
        <f>G71*(1-Y71)</f>
        <v>0</v>
      </c>
      <c r="Y71">
        <v>0</v>
      </c>
    </row>
    <row r="72" spans="1:25" ht="12.75" customHeight="1">
      <c r="B72" s="15" t="s">
        <v>60</v>
      </c>
      <c r="C72" s="66" t="s">
        <v>208</v>
      </c>
      <c r="D72" s="71"/>
      <c r="E72" s="71"/>
      <c r="F72" s="71"/>
      <c r="G72" s="71"/>
      <c r="H72" s="16"/>
    </row>
    <row r="73" spans="1:25">
      <c r="A73" s="2" t="s">
        <v>209</v>
      </c>
      <c r="B73" s="1" t="s">
        <v>210</v>
      </c>
      <c r="C73" s="25" t="s">
        <v>211</v>
      </c>
      <c r="D73" t="s">
        <v>50</v>
      </c>
      <c r="F73">
        <v>6.98</v>
      </c>
      <c r="G73" s="107">
        <f>'Stavební rozpočet'!G83</f>
        <v>0</v>
      </c>
      <c r="H73">
        <f>W73*F73+X73*F73</f>
        <v>0</v>
      </c>
      <c r="W73">
        <f>G73*Y73</f>
        <v>0</v>
      </c>
      <c r="X73">
        <f>G73*(1-Y73)</f>
        <v>0</v>
      </c>
      <c r="Y73">
        <v>0</v>
      </c>
    </row>
    <row r="74" spans="1:25" ht="12.75" customHeight="1">
      <c r="B74" s="15" t="s">
        <v>60</v>
      </c>
      <c r="C74" s="66" t="s">
        <v>212</v>
      </c>
      <c r="D74" s="71"/>
      <c r="E74" s="71"/>
      <c r="F74" s="71"/>
      <c r="G74" s="71"/>
      <c r="H74" s="16"/>
    </row>
    <row r="75" spans="1:25">
      <c r="A75" s="2" t="s">
        <v>213</v>
      </c>
      <c r="B75" s="1" t="s">
        <v>214</v>
      </c>
      <c r="C75" s="25" t="s">
        <v>215</v>
      </c>
      <c r="D75" t="s">
        <v>216</v>
      </c>
      <c r="E75" t="s">
        <v>217</v>
      </c>
      <c r="F75">
        <v>1.7450000000000001</v>
      </c>
      <c r="G75" s="107">
        <f>'Stavební rozpočet'!G85</f>
        <v>0</v>
      </c>
      <c r="H75">
        <f>W75*F75+X75*F75</f>
        <v>0</v>
      </c>
      <c r="W75">
        <f>G75*Y75</f>
        <v>0</v>
      </c>
      <c r="X75">
        <f>G75*(1-Y75)</f>
        <v>0</v>
      </c>
      <c r="Y75">
        <v>1</v>
      </c>
    </row>
    <row r="76" spans="1:25">
      <c r="E76" t="s">
        <v>218</v>
      </c>
    </row>
    <row r="77" spans="1:25">
      <c r="E77" t="s">
        <v>219</v>
      </c>
    </row>
    <row r="78" spans="1:25">
      <c r="E78" t="s">
        <v>220</v>
      </c>
    </row>
    <row r="79" spans="1:25" ht="12.75" customHeight="1">
      <c r="B79" s="15" t="s">
        <v>60</v>
      </c>
      <c r="C79" s="66" t="s">
        <v>221</v>
      </c>
      <c r="D79" s="71"/>
      <c r="E79" s="71"/>
      <c r="F79" s="71"/>
      <c r="G79" s="71"/>
      <c r="H79" s="16"/>
    </row>
    <row r="80" spans="1:25">
      <c r="A80" s="2" t="s">
        <v>222</v>
      </c>
      <c r="B80" s="1" t="s">
        <v>223</v>
      </c>
      <c r="C80" s="25" t="s">
        <v>224</v>
      </c>
      <c r="D80" t="s">
        <v>50</v>
      </c>
      <c r="F80">
        <v>6.98</v>
      </c>
      <c r="G80" s="107">
        <f>'Stavební rozpočet'!G91</f>
        <v>0</v>
      </c>
      <c r="H80">
        <f>W80*F80+X80*F80</f>
        <v>0</v>
      </c>
      <c r="W80">
        <f>G80*Y80</f>
        <v>0</v>
      </c>
      <c r="X80">
        <f>G80*(1-Y80)</f>
        <v>0</v>
      </c>
      <c r="Y80">
        <v>0</v>
      </c>
    </row>
    <row r="81" spans="1:25" ht="12.75" customHeight="1">
      <c r="B81" s="15" t="s">
        <v>60</v>
      </c>
      <c r="C81" s="66" t="s">
        <v>212</v>
      </c>
      <c r="D81" s="71"/>
      <c r="E81" s="71"/>
      <c r="F81" s="71"/>
      <c r="G81" s="71"/>
      <c r="H81" s="16"/>
    </row>
    <row r="82" spans="1:25">
      <c r="A82" s="2" t="s">
        <v>225</v>
      </c>
      <c r="B82" s="1" t="s">
        <v>226</v>
      </c>
      <c r="C82" s="25" t="s">
        <v>227</v>
      </c>
      <c r="D82" t="s">
        <v>201</v>
      </c>
      <c r="E82" t="s">
        <v>228</v>
      </c>
      <c r="F82">
        <v>11.167999999999999</v>
      </c>
      <c r="G82" s="107">
        <f>'Stavební rozpočet'!G93</f>
        <v>0</v>
      </c>
      <c r="H82">
        <f>W82*F82+X82*F82</f>
        <v>0</v>
      </c>
      <c r="W82">
        <f>G82*Y82</f>
        <v>0</v>
      </c>
      <c r="X82">
        <f>G82*(1-Y82)</f>
        <v>0</v>
      </c>
      <c r="Y82">
        <v>1</v>
      </c>
    </row>
    <row r="83" spans="1:25">
      <c r="E83" t="s">
        <v>229</v>
      </c>
    </row>
    <row r="84" spans="1:25">
      <c r="E84" t="s">
        <v>230</v>
      </c>
    </row>
    <row r="85" spans="1:25">
      <c r="E85" t="s">
        <v>231</v>
      </c>
    </row>
    <row r="86" spans="1:25" ht="12.75" customHeight="1">
      <c r="B86" s="15" t="s">
        <v>60</v>
      </c>
      <c r="C86" s="66" t="s">
        <v>232</v>
      </c>
      <c r="D86" s="71"/>
      <c r="E86" s="71"/>
      <c r="F86" s="71"/>
      <c r="G86" s="71"/>
      <c r="H86" s="16"/>
    </row>
    <row r="87" spans="1:25">
      <c r="A87" s="2" t="s">
        <v>233</v>
      </c>
      <c r="B87" s="1" t="s">
        <v>234</v>
      </c>
      <c r="C87" s="25" t="s">
        <v>235</v>
      </c>
      <c r="D87" t="s">
        <v>65</v>
      </c>
      <c r="E87" t="s">
        <v>236</v>
      </c>
      <c r="F87">
        <v>40.28</v>
      </c>
      <c r="G87" s="107">
        <f>'Stavební rozpočet'!G99</f>
        <v>0</v>
      </c>
      <c r="H87">
        <f>W87*F87+X87*F87</f>
        <v>0</v>
      </c>
      <c r="W87">
        <f>G87*Y87</f>
        <v>0</v>
      </c>
      <c r="X87">
        <f>G87*(1-Y87)</f>
        <v>0</v>
      </c>
      <c r="Y87">
        <v>0</v>
      </c>
    </row>
    <row r="88" spans="1:25">
      <c r="E88" t="s">
        <v>237</v>
      </c>
    </row>
    <row r="89" spans="1:25">
      <c r="E89" t="s">
        <v>238</v>
      </c>
    </row>
    <row r="90" spans="1:25">
      <c r="E90" t="s">
        <v>239</v>
      </c>
    </row>
    <row r="91" spans="1:25">
      <c r="E91" t="s">
        <v>240</v>
      </c>
    </row>
    <row r="92" spans="1:25">
      <c r="E92" t="s">
        <v>241</v>
      </c>
    </row>
    <row r="93" spans="1:25">
      <c r="E93" t="s">
        <v>242</v>
      </c>
    </row>
    <row r="94" spans="1:25">
      <c r="E94" t="s">
        <v>243</v>
      </c>
    </row>
    <row r="95" spans="1:25" ht="12.75" customHeight="1">
      <c r="B95" s="15" t="s">
        <v>60</v>
      </c>
      <c r="C95" s="66" t="s">
        <v>212</v>
      </c>
      <c r="D95" s="71"/>
      <c r="E95" s="71"/>
      <c r="F95" s="71"/>
      <c r="G95" s="71"/>
      <c r="H95" s="16"/>
    </row>
    <row r="96" spans="1:25">
      <c r="A96" s="2" t="s">
        <v>244</v>
      </c>
      <c r="B96" s="1" t="s">
        <v>245</v>
      </c>
      <c r="C96" s="25" t="s">
        <v>246</v>
      </c>
      <c r="D96" t="s">
        <v>65</v>
      </c>
      <c r="F96">
        <v>41</v>
      </c>
      <c r="G96" s="107">
        <f>'Stavební rozpočet'!G109</f>
        <v>0</v>
      </c>
      <c r="H96">
        <f>W96*F96+X96*F96</f>
        <v>0</v>
      </c>
      <c r="W96">
        <f>G96*Y96</f>
        <v>0</v>
      </c>
      <c r="X96">
        <f>G96*(1-Y96)</f>
        <v>0</v>
      </c>
      <c r="Y96">
        <v>1</v>
      </c>
    </row>
    <row r="97" spans="1:25" ht="12.75" customHeight="1">
      <c r="B97" s="15" t="s">
        <v>60</v>
      </c>
      <c r="C97" s="66" t="s">
        <v>247</v>
      </c>
      <c r="D97" s="71"/>
      <c r="E97" s="71"/>
      <c r="F97" s="71"/>
      <c r="G97" s="71"/>
      <c r="H97" s="16"/>
    </row>
    <row r="98" spans="1:25">
      <c r="A98" s="2" t="s">
        <v>248</v>
      </c>
      <c r="B98" s="1" t="s">
        <v>249</v>
      </c>
      <c r="C98" s="25" t="s">
        <v>250</v>
      </c>
      <c r="D98" t="s">
        <v>50</v>
      </c>
      <c r="F98">
        <v>6.98</v>
      </c>
      <c r="G98" s="107">
        <f>'Stavební rozpočet'!G111</f>
        <v>0</v>
      </c>
      <c r="H98">
        <f>W98*F98+X98*F98</f>
        <v>0</v>
      </c>
      <c r="W98">
        <f>G98*Y98</f>
        <v>0</v>
      </c>
      <c r="X98">
        <f>G98*(1-Y98)</f>
        <v>0</v>
      </c>
      <c r="Y98">
        <v>0.47242647058823528</v>
      </c>
    </row>
    <row r="99" spans="1:25" ht="12.75" customHeight="1">
      <c r="B99" s="15" t="s">
        <v>60</v>
      </c>
      <c r="C99" s="66" t="s">
        <v>251</v>
      </c>
      <c r="D99" s="71"/>
      <c r="E99" s="71"/>
      <c r="F99" s="71"/>
      <c r="G99" s="71"/>
      <c r="H99" s="16"/>
    </row>
    <row r="100" spans="1:25">
      <c r="A100" s="2" t="s">
        <v>252</v>
      </c>
      <c r="B100" s="1" t="s">
        <v>253</v>
      </c>
      <c r="C100" s="25" t="s">
        <v>254</v>
      </c>
      <c r="D100" t="s">
        <v>50</v>
      </c>
      <c r="F100">
        <v>6.98</v>
      </c>
      <c r="G100" s="107">
        <f>'Stavební rozpočet'!G113</f>
        <v>0</v>
      </c>
      <c r="H100">
        <f>W100*F100+X100*F100</f>
        <v>0</v>
      </c>
      <c r="W100">
        <f>G100*Y100</f>
        <v>0</v>
      </c>
      <c r="X100">
        <f>G100*(1-Y100)</f>
        <v>0</v>
      </c>
      <c r="Y100">
        <v>0.56842105263157894</v>
      </c>
    </row>
    <row r="101" spans="1:25" ht="12.75" customHeight="1">
      <c r="B101" s="15" t="s">
        <v>60</v>
      </c>
      <c r="C101" s="66" t="s">
        <v>255</v>
      </c>
      <c r="D101" s="71"/>
      <c r="E101" s="71"/>
      <c r="F101" s="71"/>
      <c r="G101" s="71"/>
      <c r="H101" s="16"/>
    </row>
    <row r="102" spans="1:25">
      <c r="A102" s="2" t="s">
        <v>256</v>
      </c>
      <c r="B102" s="1" t="s">
        <v>257</v>
      </c>
      <c r="C102" s="25" t="s">
        <v>258</v>
      </c>
      <c r="D102" t="s">
        <v>79</v>
      </c>
      <c r="F102">
        <v>0.50209999999999999</v>
      </c>
      <c r="G102" s="107">
        <f>'Stavební rozpočet'!G115</f>
        <v>0</v>
      </c>
      <c r="H102">
        <f>W102*F102+X102*F102</f>
        <v>0</v>
      </c>
      <c r="W102">
        <f>G102*Y102</f>
        <v>0</v>
      </c>
      <c r="X102">
        <f>G102*(1-Y102)</f>
        <v>0</v>
      </c>
      <c r="Y102">
        <v>0</v>
      </c>
    </row>
    <row r="103" spans="1:25">
      <c r="A103" s="2" t="s">
        <v>259</v>
      </c>
      <c r="B103" s="1" t="s">
        <v>260</v>
      </c>
      <c r="C103" s="25" t="s">
        <v>261</v>
      </c>
      <c r="D103" t="s">
        <v>50</v>
      </c>
      <c r="F103">
        <v>6.98</v>
      </c>
      <c r="G103" s="107">
        <f>'Stavební rozpočet'!G116</f>
        <v>0</v>
      </c>
      <c r="H103">
        <f>W103*F103+X103*F103</f>
        <v>0</v>
      </c>
      <c r="W103">
        <f>G103*Y103</f>
        <v>0</v>
      </c>
      <c r="X103">
        <f>G103*(1-Y103)</f>
        <v>0</v>
      </c>
      <c r="Y103">
        <v>0</v>
      </c>
    </row>
    <row r="104" spans="1:25" ht="12.75" customHeight="1">
      <c r="B104" s="15" t="s">
        <v>60</v>
      </c>
      <c r="C104" s="66" t="s">
        <v>262</v>
      </c>
      <c r="D104" s="71"/>
      <c r="E104" s="71"/>
      <c r="F104" s="71"/>
      <c r="G104" s="71"/>
      <c r="H104" s="16"/>
    </row>
    <row r="105" spans="1:25">
      <c r="A105" s="2" t="s">
        <v>263</v>
      </c>
      <c r="B105" s="1" t="s">
        <v>264</v>
      </c>
      <c r="C105" s="25" t="s">
        <v>265</v>
      </c>
      <c r="D105" t="s">
        <v>50</v>
      </c>
      <c r="E105" t="s">
        <v>266</v>
      </c>
      <c r="F105">
        <v>8.3759999999999994</v>
      </c>
      <c r="G105" s="107">
        <f>'Stavební rozpočet'!G118</f>
        <v>0</v>
      </c>
      <c r="H105">
        <f>W105*F105+X105*F105</f>
        <v>0</v>
      </c>
      <c r="W105">
        <f>G105*Y105</f>
        <v>0</v>
      </c>
      <c r="X105">
        <f>G105*(1-Y105)</f>
        <v>0</v>
      </c>
      <c r="Y105">
        <v>1</v>
      </c>
    </row>
    <row r="106" spans="1:25">
      <c r="E106" t="s">
        <v>267</v>
      </c>
    </row>
    <row r="107" spans="1:25">
      <c r="E107" t="s">
        <v>268</v>
      </c>
    </row>
    <row r="108" spans="1:25">
      <c r="E108" t="s">
        <v>269</v>
      </c>
    </row>
    <row r="109" spans="1:25" ht="12.75" customHeight="1">
      <c r="B109" s="15" t="s">
        <v>60</v>
      </c>
      <c r="C109" s="66" t="s">
        <v>270</v>
      </c>
      <c r="D109" s="71"/>
      <c r="E109" s="71"/>
      <c r="F109" s="71"/>
      <c r="G109" s="71"/>
      <c r="H109" s="16"/>
    </row>
    <row r="110" spans="1:25">
      <c r="A110" s="18"/>
      <c r="B110" s="19" t="s">
        <v>271</v>
      </c>
      <c r="C110" s="13" t="s">
        <v>272</v>
      </c>
      <c r="D110" s="13"/>
      <c r="E110" s="13"/>
      <c r="F110" s="13"/>
      <c r="G110" s="13"/>
      <c r="H110" s="13">
        <f>SUM(H111:H160)</f>
        <v>0</v>
      </c>
    </row>
    <row r="111" spans="1:25">
      <c r="A111" s="2" t="s">
        <v>273</v>
      </c>
      <c r="B111" s="1" t="s">
        <v>274</v>
      </c>
      <c r="C111" s="25" t="s">
        <v>275</v>
      </c>
      <c r="D111" t="s">
        <v>50</v>
      </c>
      <c r="E111" t="s">
        <v>278</v>
      </c>
      <c r="F111">
        <v>29.76</v>
      </c>
      <c r="G111" s="107">
        <f>'Stavební rozpočet'!G125</f>
        <v>0</v>
      </c>
      <c r="H111">
        <f>W111*F111+X111*F111</f>
        <v>0</v>
      </c>
      <c r="W111">
        <f>G111*Y111</f>
        <v>0</v>
      </c>
      <c r="X111">
        <f>G111*(1-Y111)</f>
        <v>0</v>
      </c>
      <c r="Y111">
        <v>0</v>
      </c>
    </row>
    <row r="112" spans="1:25">
      <c r="E112" t="s">
        <v>279</v>
      </c>
    </row>
    <row r="113" spans="1:25">
      <c r="E113" t="s">
        <v>280</v>
      </c>
    </row>
    <row r="114" spans="1:25">
      <c r="E114" t="s">
        <v>281</v>
      </c>
    </row>
    <row r="115" spans="1:25">
      <c r="E115" t="s">
        <v>282</v>
      </c>
    </row>
    <row r="116" spans="1:25">
      <c r="E116" t="s">
        <v>283</v>
      </c>
    </row>
    <row r="117" spans="1:25">
      <c r="E117" t="s">
        <v>282</v>
      </c>
    </row>
    <row r="118" spans="1:25">
      <c r="E118" t="s">
        <v>284</v>
      </c>
    </row>
    <row r="119" spans="1:25">
      <c r="E119" t="s">
        <v>285</v>
      </c>
    </row>
    <row r="120" spans="1:25">
      <c r="E120" t="s">
        <v>286</v>
      </c>
    </row>
    <row r="121" spans="1:25" ht="12.75" customHeight="1">
      <c r="B121" s="15" t="s">
        <v>60</v>
      </c>
      <c r="C121" s="66" t="s">
        <v>287</v>
      </c>
      <c r="D121" s="71"/>
      <c r="E121" s="71"/>
      <c r="F121" s="71"/>
      <c r="G121" s="71"/>
      <c r="H121" s="16"/>
    </row>
    <row r="122" spans="1:25">
      <c r="A122" s="2" t="s">
        <v>288</v>
      </c>
      <c r="B122" s="1" t="s">
        <v>289</v>
      </c>
      <c r="C122" s="25" t="s">
        <v>290</v>
      </c>
      <c r="D122" t="s">
        <v>50</v>
      </c>
      <c r="F122">
        <v>29.76</v>
      </c>
      <c r="G122" s="107">
        <f>'Stavební rozpočet'!G137</f>
        <v>0</v>
      </c>
      <c r="H122">
        <f>W122*F122+X122*F122</f>
        <v>0</v>
      </c>
      <c r="W122">
        <f>G122*Y122</f>
        <v>0</v>
      </c>
      <c r="X122">
        <f>G122*(1-Y122)</f>
        <v>0</v>
      </c>
      <c r="Y122">
        <v>0</v>
      </c>
    </row>
    <row r="123" spans="1:25" ht="12.75" customHeight="1">
      <c r="B123" s="15" t="s">
        <v>60</v>
      </c>
      <c r="C123" s="66" t="s">
        <v>291</v>
      </c>
      <c r="D123" s="71"/>
      <c r="E123" s="71"/>
      <c r="F123" s="71"/>
      <c r="G123" s="71"/>
      <c r="H123" s="16"/>
    </row>
    <row r="124" spans="1:25">
      <c r="A124" s="2" t="s">
        <v>292</v>
      </c>
      <c r="B124" s="1" t="s">
        <v>214</v>
      </c>
      <c r="C124" s="25" t="s">
        <v>215</v>
      </c>
      <c r="D124" t="s">
        <v>216</v>
      </c>
      <c r="E124" t="s">
        <v>293</v>
      </c>
      <c r="F124">
        <v>8.14</v>
      </c>
      <c r="G124" s="107">
        <f>'Stavební rozpočet'!G139</f>
        <v>0</v>
      </c>
      <c r="H124">
        <f>W124*F124+X124*F124</f>
        <v>0</v>
      </c>
      <c r="W124">
        <f>G124*Y124</f>
        <v>0</v>
      </c>
      <c r="X124">
        <f>G124*(1-Y124)</f>
        <v>0</v>
      </c>
      <c r="Y124">
        <v>1</v>
      </c>
    </row>
    <row r="125" spans="1:25">
      <c r="E125" t="s">
        <v>294</v>
      </c>
    </row>
    <row r="126" spans="1:25">
      <c r="E126" t="s">
        <v>295</v>
      </c>
    </row>
    <row r="127" spans="1:25">
      <c r="E127" t="s">
        <v>296</v>
      </c>
    </row>
    <row r="128" spans="1:25" ht="12.75" customHeight="1">
      <c r="B128" s="15" t="s">
        <v>60</v>
      </c>
      <c r="C128" s="66" t="s">
        <v>221</v>
      </c>
      <c r="D128" s="71"/>
      <c r="E128" s="71"/>
      <c r="F128" s="71"/>
      <c r="G128" s="71"/>
      <c r="H128" s="16"/>
    </row>
    <row r="129" spans="1:25">
      <c r="A129" s="2" t="s">
        <v>297</v>
      </c>
      <c r="B129" s="1" t="s">
        <v>298</v>
      </c>
      <c r="C129" s="25" t="s">
        <v>299</v>
      </c>
      <c r="D129" t="s">
        <v>50</v>
      </c>
      <c r="F129">
        <v>29.76</v>
      </c>
      <c r="G129" s="107">
        <f>'Stavební rozpočet'!G145</f>
        <v>0</v>
      </c>
      <c r="H129">
        <f>W129*F129+X129*F129</f>
        <v>0</v>
      </c>
      <c r="W129">
        <f>G129*Y129</f>
        <v>0</v>
      </c>
      <c r="X129">
        <f>G129*(1-Y129)</f>
        <v>0</v>
      </c>
      <c r="Y129">
        <v>0</v>
      </c>
    </row>
    <row r="130" spans="1:25" ht="12.75" customHeight="1">
      <c r="B130" s="15" t="s">
        <v>60</v>
      </c>
      <c r="C130" s="66" t="s">
        <v>291</v>
      </c>
      <c r="D130" s="71"/>
      <c r="E130" s="71"/>
      <c r="F130" s="71"/>
      <c r="G130" s="71"/>
      <c r="H130" s="16"/>
    </row>
    <row r="131" spans="1:25">
      <c r="A131" s="2" t="s">
        <v>300</v>
      </c>
      <c r="B131" s="1" t="s">
        <v>226</v>
      </c>
      <c r="C131" s="25" t="s">
        <v>227</v>
      </c>
      <c r="D131" t="s">
        <v>201</v>
      </c>
      <c r="E131" t="s">
        <v>301</v>
      </c>
      <c r="F131">
        <v>49.103999999999999</v>
      </c>
      <c r="G131" s="107">
        <f>'Stavební rozpočet'!G147</f>
        <v>0</v>
      </c>
      <c r="H131">
        <f>W131*F131+X131*F131</f>
        <v>0</v>
      </c>
      <c r="W131">
        <f>G131*Y131</f>
        <v>0</v>
      </c>
      <c r="X131">
        <f>G131*(1-Y131)</f>
        <v>0</v>
      </c>
      <c r="Y131">
        <v>1</v>
      </c>
    </row>
    <row r="132" spans="1:25">
      <c r="E132" t="s">
        <v>302</v>
      </c>
    </row>
    <row r="133" spans="1:25">
      <c r="E133" t="s">
        <v>303</v>
      </c>
    </row>
    <row r="134" spans="1:25">
      <c r="E134" t="s">
        <v>304</v>
      </c>
    </row>
    <row r="135" spans="1:25" ht="12.75" customHeight="1">
      <c r="B135" s="15" t="s">
        <v>60</v>
      </c>
      <c r="C135" s="66" t="s">
        <v>232</v>
      </c>
      <c r="D135" s="71"/>
      <c r="E135" s="71"/>
      <c r="F135" s="71"/>
      <c r="G135" s="71"/>
      <c r="H135" s="16"/>
    </row>
    <row r="136" spans="1:25">
      <c r="A136" s="2" t="s">
        <v>305</v>
      </c>
      <c r="B136" s="1" t="s">
        <v>306</v>
      </c>
      <c r="C136" s="25" t="s">
        <v>307</v>
      </c>
      <c r="D136" t="s">
        <v>50</v>
      </c>
      <c r="F136">
        <v>29.76</v>
      </c>
      <c r="G136" s="107">
        <f>'Stavební rozpočet'!G153</f>
        <v>0</v>
      </c>
      <c r="H136">
        <f>W136*F136+X136*F136</f>
        <v>0</v>
      </c>
      <c r="W136">
        <f>G136*Y136</f>
        <v>0</v>
      </c>
      <c r="X136">
        <f>G136*(1-Y136)</f>
        <v>0</v>
      </c>
      <c r="Y136">
        <v>0.40208333333333329</v>
      </c>
    </row>
    <row r="137" spans="1:25" ht="12.75" customHeight="1">
      <c r="B137" s="15" t="s">
        <v>60</v>
      </c>
      <c r="C137" s="66" t="s">
        <v>308</v>
      </c>
      <c r="D137" s="71"/>
      <c r="E137" s="71"/>
      <c r="F137" s="71"/>
      <c r="G137" s="71"/>
      <c r="H137" s="16"/>
    </row>
    <row r="138" spans="1:25">
      <c r="A138" s="2" t="s">
        <v>309</v>
      </c>
      <c r="B138" s="1" t="s">
        <v>310</v>
      </c>
      <c r="C138" s="25" t="s">
        <v>311</v>
      </c>
      <c r="D138" t="s">
        <v>99</v>
      </c>
      <c r="F138">
        <v>15</v>
      </c>
      <c r="G138" s="107">
        <f>'Stavební rozpočet'!G155</f>
        <v>0</v>
      </c>
      <c r="H138">
        <f>W138*F138+X138*F138</f>
        <v>0</v>
      </c>
      <c r="W138">
        <f>G138*Y138</f>
        <v>0</v>
      </c>
      <c r="X138">
        <f>G138*(1-Y138)</f>
        <v>0</v>
      </c>
      <c r="Y138">
        <v>2.7118644067796609E-2</v>
      </c>
    </row>
    <row r="139" spans="1:25">
      <c r="A139" s="2" t="s">
        <v>312</v>
      </c>
      <c r="B139" s="1" t="s">
        <v>313</v>
      </c>
      <c r="C139" s="25" t="s">
        <v>314</v>
      </c>
      <c r="D139" t="s">
        <v>99</v>
      </c>
      <c r="F139">
        <v>4</v>
      </c>
      <c r="G139" s="107">
        <f>'Stavební rozpočet'!G156</f>
        <v>0</v>
      </c>
      <c r="H139">
        <f>W139*F139+X139*F139</f>
        <v>0</v>
      </c>
      <c r="W139">
        <f>G139*Y139</f>
        <v>0</v>
      </c>
      <c r="X139">
        <f>G139*(1-Y139)</f>
        <v>0</v>
      </c>
      <c r="Y139">
        <v>6.2462908011869427E-2</v>
      </c>
    </row>
    <row r="140" spans="1:25">
      <c r="A140" s="2" t="s">
        <v>315</v>
      </c>
      <c r="B140" s="1" t="s">
        <v>316</v>
      </c>
      <c r="C140" s="25" t="s">
        <v>317</v>
      </c>
      <c r="D140" t="s">
        <v>99</v>
      </c>
      <c r="F140">
        <v>1</v>
      </c>
      <c r="G140" s="107">
        <f>'Stavební rozpočet'!G157</f>
        <v>0</v>
      </c>
      <c r="H140">
        <f>W140*F140+X140*F140</f>
        <v>0</v>
      </c>
      <c r="W140">
        <f>G140*Y140</f>
        <v>0</v>
      </c>
      <c r="X140">
        <f>G140*(1-Y140)</f>
        <v>0</v>
      </c>
      <c r="Y140">
        <v>0</v>
      </c>
    </row>
    <row r="141" spans="1:25">
      <c r="A141" s="2" t="s">
        <v>318</v>
      </c>
      <c r="B141" s="1" t="s">
        <v>319</v>
      </c>
      <c r="C141" s="25" t="s">
        <v>320</v>
      </c>
      <c r="D141" t="s">
        <v>79</v>
      </c>
      <c r="F141">
        <v>1.0294000000000001</v>
      </c>
      <c r="G141" s="107">
        <f>'Stavební rozpočet'!G158</f>
        <v>0</v>
      </c>
      <c r="H141">
        <f>W141*F141+X141*F141</f>
        <v>0</v>
      </c>
      <c r="W141">
        <f>G141*Y141</f>
        <v>0</v>
      </c>
      <c r="X141">
        <f>G141*(1-Y141)</f>
        <v>0</v>
      </c>
      <c r="Y141">
        <v>0</v>
      </c>
    </row>
    <row r="142" spans="1:25">
      <c r="A142" s="2" t="s">
        <v>321</v>
      </c>
      <c r="B142" s="1" t="s">
        <v>322</v>
      </c>
      <c r="C142" s="25" t="s">
        <v>323</v>
      </c>
      <c r="D142" t="s">
        <v>50</v>
      </c>
      <c r="E142" t="s">
        <v>324</v>
      </c>
      <c r="F142">
        <v>29.090399999999999</v>
      </c>
      <c r="G142" s="107">
        <f>'Stavební rozpočet'!G159</f>
        <v>0</v>
      </c>
      <c r="H142">
        <f>W142*F142+X142*F142</f>
        <v>0</v>
      </c>
      <c r="W142">
        <f>G142*Y142</f>
        <v>0</v>
      </c>
      <c r="X142">
        <f>G142*(1-Y142)</f>
        <v>0</v>
      </c>
      <c r="Y142">
        <v>1</v>
      </c>
    </row>
    <row r="143" spans="1:25">
      <c r="E143" t="s">
        <v>325</v>
      </c>
    </row>
    <row r="144" spans="1:25">
      <c r="E144" t="s">
        <v>326</v>
      </c>
    </row>
    <row r="145" spans="1:25">
      <c r="E145" t="s">
        <v>327</v>
      </c>
    </row>
    <row r="146" spans="1:25">
      <c r="A146" s="2" t="s">
        <v>328</v>
      </c>
      <c r="B146" s="1" t="s">
        <v>329</v>
      </c>
      <c r="C146" s="25" t="s">
        <v>330</v>
      </c>
      <c r="D146" t="s">
        <v>50</v>
      </c>
      <c r="E146" t="s">
        <v>331</v>
      </c>
      <c r="F146">
        <v>25.295999999999999</v>
      </c>
      <c r="G146" s="107">
        <f>'Stavební rozpočet'!G164</f>
        <v>0</v>
      </c>
      <c r="H146">
        <f>W146*F146+X146*F146</f>
        <v>0</v>
      </c>
      <c r="W146">
        <f>G146*Y146</f>
        <v>0</v>
      </c>
      <c r="X146">
        <f>G146*(1-Y146)</f>
        <v>0</v>
      </c>
      <c r="Y146">
        <v>0.21135593220338991</v>
      </c>
    </row>
    <row r="147" spans="1:25">
      <c r="E147" t="s">
        <v>332</v>
      </c>
    </row>
    <row r="148" spans="1:25">
      <c r="E148" t="s">
        <v>333</v>
      </c>
    </row>
    <row r="149" spans="1:25">
      <c r="E149" t="s">
        <v>334</v>
      </c>
    </row>
    <row r="150" spans="1:25" ht="12.75" customHeight="1">
      <c r="B150" s="15" t="s">
        <v>60</v>
      </c>
      <c r="C150" s="66" t="s">
        <v>335</v>
      </c>
      <c r="D150" s="71"/>
      <c r="E150" s="71"/>
      <c r="F150" s="71"/>
      <c r="G150" s="71"/>
      <c r="H150" s="16"/>
    </row>
    <row r="151" spans="1:25">
      <c r="A151" s="2" t="s">
        <v>336</v>
      </c>
      <c r="B151" s="1" t="s">
        <v>337</v>
      </c>
      <c r="C151" s="25" t="s">
        <v>338</v>
      </c>
      <c r="D151" t="s">
        <v>50</v>
      </c>
      <c r="E151" t="s">
        <v>339</v>
      </c>
      <c r="F151">
        <v>4.4640000000000004</v>
      </c>
      <c r="G151" s="107">
        <f>'Stavební rozpočet'!G170</f>
        <v>0</v>
      </c>
      <c r="H151">
        <f>W151*F151+X151*F151</f>
        <v>0</v>
      </c>
      <c r="W151">
        <f>G151*Y151</f>
        <v>0</v>
      </c>
      <c r="X151">
        <f>G151*(1-Y151)</f>
        <v>0</v>
      </c>
      <c r="Y151">
        <v>8.8052952575901206E-2</v>
      </c>
    </row>
    <row r="152" spans="1:25">
      <c r="E152" t="s">
        <v>340</v>
      </c>
    </row>
    <row r="153" spans="1:25">
      <c r="E153" t="s">
        <v>341</v>
      </c>
    </row>
    <row r="154" spans="1:25">
      <c r="E154" t="s">
        <v>342</v>
      </c>
    </row>
    <row r="155" spans="1:25">
      <c r="E155" t="s">
        <v>343</v>
      </c>
    </row>
    <row r="156" spans="1:25">
      <c r="E156" t="s">
        <v>344</v>
      </c>
    </row>
    <row r="157" spans="1:25">
      <c r="E157" t="s">
        <v>345</v>
      </c>
    </row>
    <row r="158" spans="1:25">
      <c r="E158" t="s">
        <v>346</v>
      </c>
    </row>
    <row r="159" spans="1:25">
      <c r="E159" t="s">
        <v>347</v>
      </c>
    </row>
    <row r="160" spans="1:25">
      <c r="A160" s="2" t="s">
        <v>44</v>
      </c>
      <c r="B160" s="1" t="s">
        <v>348</v>
      </c>
      <c r="C160" s="25" t="s">
        <v>349</v>
      </c>
      <c r="D160" t="s">
        <v>50</v>
      </c>
      <c r="E160" t="s">
        <v>351</v>
      </c>
      <c r="F160">
        <v>5.8608000000000002</v>
      </c>
      <c r="G160" s="107">
        <f>'Stavební rozpočet'!G180</f>
        <v>0</v>
      </c>
      <c r="H160">
        <f>W160*F160+X160*F160</f>
        <v>0</v>
      </c>
      <c r="W160">
        <f>G160*Y160</f>
        <v>0</v>
      </c>
      <c r="X160">
        <f>G160*(1-Y160)</f>
        <v>0</v>
      </c>
      <c r="Y160">
        <v>1</v>
      </c>
    </row>
    <row r="161" spans="1:25">
      <c r="E161" t="s">
        <v>352</v>
      </c>
    </row>
    <row r="162" spans="1:25">
      <c r="E162" t="s">
        <v>353</v>
      </c>
    </row>
    <row r="163" spans="1:25">
      <c r="E163" t="s">
        <v>354</v>
      </c>
    </row>
    <row r="164" spans="1:25" ht="12.75" customHeight="1">
      <c r="B164" s="15" t="s">
        <v>60</v>
      </c>
      <c r="C164" s="66" t="s">
        <v>355</v>
      </c>
      <c r="D164" s="71"/>
      <c r="E164" s="71"/>
      <c r="F164" s="71"/>
      <c r="G164" s="71"/>
      <c r="H164" s="16"/>
    </row>
    <row r="165" spans="1:25">
      <c r="A165" s="18"/>
      <c r="B165" s="19" t="s">
        <v>356</v>
      </c>
      <c r="C165" s="13" t="s">
        <v>357</v>
      </c>
      <c r="D165" s="13"/>
      <c r="E165" s="13"/>
      <c r="F165" s="13"/>
      <c r="G165" s="13"/>
      <c r="H165" s="13">
        <f>SUM(H166:H183)</f>
        <v>0</v>
      </c>
    </row>
    <row r="166" spans="1:25">
      <c r="A166" s="2" t="s">
        <v>358</v>
      </c>
      <c r="B166" s="1" t="s">
        <v>359</v>
      </c>
      <c r="C166" s="25" t="s">
        <v>360</v>
      </c>
      <c r="D166" t="s">
        <v>50</v>
      </c>
      <c r="E166" t="s">
        <v>362</v>
      </c>
      <c r="F166">
        <v>16.748000000000001</v>
      </c>
      <c r="G166" s="107">
        <f>'Stavební rozpočet'!G187</f>
        <v>0</v>
      </c>
      <c r="H166">
        <f>W166*F166+X166*F166</f>
        <v>0</v>
      </c>
      <c r="W166">
        <f>G166*Y166</f>
        <v>0</v>
      </c>
      <c r="X166">
        <f>G166*(1-Y166)</f>
        <v>0</v>
      </c>
      <c r="Y166">
        <v>0</v>
      </c>
    </row>
    <row r="167" spans="1:25">
      <c r="E167" t="s">
        <v>363</v>
      </c>
    </row>
    <row r="168" spans="1:25">
      <c r="E168" t="s">
        <v>364</v>
      </c>
    </row>
    <row r="169" spans="1:25">
      <c r="E169" t="s">
        <v>365</v>
      </c>
    </row>
    <row r="170" spans="1:25">
      <c r="E170" t="s">
        <v>366</v>
      </c>
    </row>
    <row r="171" spans="1:25">
      <c r="E171" t="s">
        <v>367</v>
      </c>
    </row>
    <row r="172" spans="1:25">
      <c r="E172" t="s">
        <v>368</v>
      </c>
    </row>
    <row r="173" spans="1:25">
      <c r="E173" t="s">
        <v>369</v>
      </c>
    </row>
    <row r="174" spans="1:25">
      <c r="E174" t="s">
        <v>370</v>
      </c>
    </row>
    <row r="175" spans="1:25">
      <c r="E175" t="s">
        <v>371</v>
      </c>
    </row>
    <row r="176" spans="1:25" ht="12.75" customHeight="1">
      <c r="B176" s="15" t="s">
        <v>60</v>
      </c>
      <c r="C176" s="66" t="s">
        <v>372</v>
      </c>
      <c r="D176" s="71"/>
      <c r="E176" s="71"/>
      <c r="F176" s="71"/>
      <c r="G176" s="71"/>
      <c r="H176" s="16"/>
    </row>
    <row r="177" spans="1:25">
      <c r="A177" s="2" t="s">
        <v>373</v>
      </c>
      <c r="B177" s="1" t="s">
        <v>374</v>
      </c>
      <c r="C177" s="25" t="s">
        <v>375</v>
      </c>
      <c r="D177" t="s">
        <v>50</v>
      </c>
      <c r="F177">
        <v>16.748000000000001</v>
      </c>
      <c r="G177" s="107">
        <f>'Stavební rozpočet'!G199</f>
        <v>0</v>
      </c>
      <c r="H177">
        <f>W177*F177+X177*F177</f>
        <v>0</v>
      </c>
      <c r="W177">
        <f>G177*Y177</f>
        <v>0</v>
      </c>
      <c r="X177">
        <f>G177*(1-Y177)</f>
        <v>0</v>
      </c>
      <c r="Y177">
        <v>0</v>
      </c>
    </row>
    <row r="178" spans="1:25" ht="12.75" customHeight="1">
      <c r="B178" s="15" t="s">
        <v>60</v>
      </c>
      <c r="C178" s="66" t="s">
        <v>376</v>
      </c>
      <c r="D178" s="71"/>
      <c r="E178" s="71"/>
      <c r="F178" s="71"/>
      <c r="G178" s="71"/>
      <c r="H178" s="16"/>
    </row>
    <row r="179" spans="1:25">
      <c r="A179" s="2" t="s">
        <v>377</v>
      </c>
      <c r="B179" s="1" t="s">
        <v>378</v>
      </c>
      <c r="C179" s="25" t="s">
        <v>379</v>
      </c>
      <c r="D179" t="s">
        <v>50</v>
      </c>
      <c r="E179" t="s">
        <v>380</v>
      </c>
      <c r="F179">
        <v>6.98</v>
      </c>
      <c r="G179" s="107">
        <f>'Stavební rozpočet'!G201</f>
        <v>0</v>
      </c>
      <c r="H179">
        <f>W179*F179+X179*F179</f>
        <v>0</v>
      </c>
      <c r="W179">
        <f>G179*Y179</f>
        <v>0</v>
      </c>
      <c r="X179">
        <f>G179*(1-Y179)</f>
        <v>0</v>
      </c>
      <c r="Y179">
        <v>0.624</v>
      </c>
    </row>
    <row r="180" spans="1:25">
      <c r="E180" t="s">
        <v>86</v>
      </c>
    </row>
    <row r="181" spans="1:25">
      <c r="A181" s="2" t="s">
        <v>381</v>
      </c>
      <c r="B181" s="1" t="s">
        <v>382</v>
      </c>
      <c r="C181" s="25" t="s">
        <v>383</v>
      </c>
      <c r="D181" t="s">
        <v>50</v>
      </c>
      <c r="F181">
        <v>16.748000000000001</v>
      </c>
      <c r="G181" s="107">
        <f>'Stavební rozpočet'!G204</f>
        <v>0</v>
      </c>
      <c r="H181">
        <f>W181*F181+X181*F181</f>
        <v>0</v>
      </c>
      <c r="W181">
        <f>G181*Y181</f>
        <v>0</v>
      </c>
      <c r="X181">
        <f>G181*(1-Y181)</f>
        <v>0</v>
      </c>
      <c r="Y181">
        <v>0.62193475815523058</v>
      </c>
    </row>
    <row r="182" spans="1:25" ht="12.75" customHeight="1">
      <c r="B182" s="15" t="s">
        <v>60</v>
      </c>
      <c r="C182" s="66" t="s">
        <v>384</v>
      </c>
      <c r="D182" s="71"/>
      <c r="E182" s="71"/>
      <c r="F182" s="71"/>
      <c r="G182" s="71"/>
      <c r="H182" s="16"/>
    </row>
    <row r="183" spans="1:25">
      <c r="A183" s="2" t="s">
        <v>385</v>
      </c>
      <c r="B183" s="1" t="s">
        <v>386</v>
      </c>
      <c r="C183" s="25" t="s">
        <v>387</v>
      </c>
      <c r="D183" t="s">
        <v>50</v>
      </c>
      <c r="F183">
        <v>16.748000000000001</v>
      </c>
      <c r="G183" s="107">
        <f>'Stavební rozpočet'!G206</f>
        <v>0</v>
      </c>
      <c r="H183">
        <f>W183*F183+X183*F183</f>
        <v>0</v>
      </c>
      <c r="W183">
        <f>G183*Y183</f>
        <v>0</v>
      </c>
      <c r="X183">
        <f>G183*(1-Y183)</f>
        <v>0</v>
      </c>
      <c r="Y183">
        <v>0.18165291567612921</v>
      </c>
    </row>
    <row r="184" spans="1:25" ht="12.75" customHeight="1">
      <c r="B184" s="15" t="s">
        <v>60</v>
      </c>
      <c r="C184" s="66" t="s">
        <v>388</v>
      </c>
      <c r="D184" s="71"/>
      <c r="E184" s="71"/>
      <c r="F184" s="71"/>
      <c r="G184" s="71"/>
      <c r="H184" s="16"/>
    </row>
    <row r="185" spans="1:25">
      <c r="A185" s="18"/>
      <c r="B185" s="19" t="s">
        <v>389</v>
      </c>
      <c r="C185" s="13" t="s">
        <v>390</v>
      </c>
      <c r="D185" s="13"/>
      <c r="E185" s="13"/>
      <c r="F185" s="13"/>
      <c r="G185" s="13"/>
      <c r="H185" s="13">
        <f>SUM(H186:H193)</f>
        <v>0</v>
      </c>
    </row>
    <row r="186" spans="1:25">
      <c r="A186" s="2" t="s">
        <v>391</v>
      </c>
      <c r="B186" s="1" t="s">
        <v>392</v>
      </c>
      <c r="C186" s="25" t="s">
        <v>393</v>
      </c>
      <c r="D186" t="s">
        <v>394</v>
      </c>
      <c r="E186" t="s">
        <v>397</v>
      </c>
      <c r="F186">
        <v>0.32900000000000001</v>
      </c>
      <c r="G186" s="107">
        <f>'Stavební rozpočet'!G209</f>
        <v>0</v>
      </c>
      <c r="H186">
        <f>W186*F186+X186*F186</f>
        <v>0</v>
      </c>
      <c r="W186">
        <f>G186*Y186</f>
        <v>0</v>
      </c>
      <c r="X186">
        <f>G186*(1-Y186)</f>
        <v>0</v>
      </c>
      <c r="Y186">
        <v>0</v>
      </c>
    </row>
    <row r="187" spans="1:25">
      <c r="E187" t="s">
        <v>398</v>
      </c>
    </row>
    <row r="188" spans="1:25" ht="12.75" customHeight="1">
      <c r="B188" s="15" t="s">
        <v>60</v>
      </c>
      <c r="C188" s="66" t="s">
        <v>399</v>
      </c>
      <c r="D188" s="71"/>
      <c r="E188" s="71"/>
      <c r="F188" s="71"/>
      <c r="G188" s="71"/>
      <c r="H188" s="16"/>
    </row>
    <row r="189" spans="1:25">
      <c r="A189" s="2" t="s">
        <v>400</v>
      </c>
      <c r="B189" s="1" t="s">
        <v>401</v>
      </c>
      <c r="C189" s="25" t="s">
        <v>402</v>
      </c>
      <c r="D189" t="s">
        <v>394</v>
      </c>
      <c r="F189">
        <v>0.32900000000000001</v>
      </c>
      <c r="G189" s="107">
        <f>'Stavební rozpočet'!G213</f>
        <v>0</v>
      </c>
      <c r="H189">
        <f>W189*F189+X189*F189</f>
        <v>0</v>
      </c>
      <c r="W189">
        <f>G189*Y189</f>
        <v>0</v>
      </c>
      <c r="X189">
        <f>G189*(1-Y189)</f>
        <v>0</v>
      </c>
      <c r="Y189">
        <v>0</v>
      </c>
    </row>
    <row r="190" spans="1:25" ht="12.75" customHeight="1">
      <c r="B190" s="15" t="s">
        <v>60</v>
      </c>
      <c r="C190" s="66" t="s">
        <v>403</v>
      </c>
      <c r="D190" s="71"/>
      <c r="E190" s="71"/>
      <c r="F190" s="71"/>
      <c r="G190" s="71"/>
      <c r="H190" s="16"/>
    </row>
    <row r="191" spans="1:25">
      <c r="A191" s="2" t="s">
        <v>404</v>
      </c>
      <c r="B191" s="1" t="s">
        <v>405</v>
      </c>
      <c r="C191" s="25" t="s">
        <v>406</v>
      </c>
      <c r="D191" t="s">
        <v>50</v>
      </c>
      <c r="F191">
        <v>6.98</v>
      </c>
      <c r="G191" s="107">
        <f>'Stavební rozpočet'!G215</f>
        <v>0</v>
      </c>
      <c r="H191">
        <f>W191*F191+X191*F191</f>
        <v>0</v>
      </c>
      <c r="W191">
        <f>G191*Y191</f>
        <v>0</v>
      </c>
      <c r="X191">
        <f>G191*(1-Y191)</f>
        <v>0</v>
      </c>
      <c r="Y191">
        <v>0</v>
      </c>
    </row>
    <row r="192" spans="1:25" ht="12.75" customHeight="1">
      <c r="B192" s="15" t="s">
        <v>60</v>
      </c>
      <c r="C192" s="66" t="s">
        <v>407</v>
      </c>
      <c r="D192" s="71"/>
      <c r="E192" s="71"/>
      <c r="F192" s="71"/>
      <c r="G192" s="71"/>
      <c r="H192" s="16"/>
    </row>
    <row r="193" spans="1:25">
      <c r="A193" s="2" t="s">
        <v>408</v>
      </c>
      <c r="B193" s="1" t="s">
        <v>409</v>
      </c>
      <c r="C193" s="25" t="s">
        <v>410</v>
      </c>
      <c r="D193" t="s">
        <v>50</v>
      </c>
      <c r="F193">
        <v>6.98</v>
      </c>
      <c r="G193" s="107">
        <f>'Stavební rozpočet'!G217</f>
        <v>0</v>
      </c>
      <c r="H193">
        <f>W193*F193+X193*F193</f>
        <v>0</v>
      </c>
      <c r="W193">
        <f>G193*Y193</f>
        <v>0</v>
      </c>
      <c r="X193">
        <f>G193*(1-Y193)</f>
        <v>0</v>
      </c>
      <c r="Y193">
        <v>0</v>
      </c>
    </row>
    <row r="194" spans="1:25" ht="12.75" customHeight="1">
      <c r="B194" s="15" t="s">
        <v>60</v>
      </c>
      <c r="C194" s="66" t="s">
        <v>411</v>
      </c>
      <c r="D194" s="71"/>
      <c r="E194" s="71"/>
      <c r="F194" s="71"/>
      <c r="G194" s="71"/>
      <c r="H194" s="16"/>
    </row>
    <row r="195" spans="1:25">
      <c r="A195" s="18"/>
      <c r="B195" s="19" t="s">
        <v>412</v>
      </c>
      <c r="C195" s="13" t="s">
        <v>413</v>
      </c>
      <c r="D195" s="13"/>
      <c r="E195" s="13"/>
      <c r="F195" s="13"/>
      <c r="G195" s="13"/>
      <c r="H195" s="13">
        <f>SUM(H196:H196)</f>
        <v>0</v>
      </c>
    </row>
    <row r="196" spans="1:25">
      <c r="A196" s="2" t="s">
        <v>414</v>
      </c>
      <c r="B196" s="1" t="s">
        <v>415</v>
      </c>
      <c r="C196" s="25" t="s">
        <v>416</v>
      </c>
      <c r="D196" t="s">
        <v>79</v>
      </c>
      <c r="E196" t="s">
        <v>418</v>
      </c>
      <c r="F196">
        <v>1.0446</v>
      </c>
      <c r="G196" s="107">
        <f>'Stavební rozpočet'!G220</f>
        <v>0</v>
      </c>
      <c r="H196">
        <f>W196*F196+X196*F196</f>
        <v>0</v>
      </c>
      <c r="W196">
        <f>G196*Y196</f>
        <v>0</v>
      </c>
      <c r="X196">
        <f>G196*(1-Y196)</f>
        <v>0</v>
      </c>
      <c r="Y196">
        <v>0</v>
      </c>
    </row>
    <row r="197" spans="1:25">
      <c r="E197" t="s">
        <v>419</v>
      </c>
    </row>
    <row r="198" spans="1:25">
      <c r="E198" t="s">
        <v>420</v>
      </c>
    </row>
    <row r="199" spans="1:25">
      <c r="E199" t="s">
        <v>421</v>
      </c>
    </row>
    <row r="200" spans="1:25">
      <c r="A200" s="18"/>
      <c r="B200" s="19" t="s">
        <v>422</v>
      </c>
      <c r="C200" s="13" t="s">
        <v>423</v>
      </c>
      <c r="D200" s="13"/>
      <c r="E200" s="13"/>
      <c r="F200" s="13"/>
      <c r="G200" s="13"/>
      <c r="H200" s="13">
        <f>SUM(H201:H222)</f>
        <v>0</v>
      </c>
    </row>
    <row r="201" spans="1:25">
      <c r="A201" s="2" t="s">
        <v>425</v>
      </c>
      <c r="B201" s="1" t="s">
        <v>426</v>
      </c>
      <c r="C201" s="25" t="s">
        <v>427</v>
      </c>
      <c r="D201" t="s">
        <v>99</v>
      </c>
      <c r="F201">
        <v>2</v>
      </c>
      <c r="G201" s="107">
        <f>'Stavební rozpočet'!G226</f>
        <v>0</v>
      </c>
      <c r="H201">
        <f>W201*F201+X201*F201</f>
        <v>0</v>
      </c>
      <c r="W201">
        <f>G201*Y201</f>
        <v>0</v>
      </c>
      <c r="X201">
        <f>G201*(1-Y201)</f>
        <v>0</v>
      </c>
      <c r="Y201">
        <v>1</v>
      </c>
    </row>
    <row r="202" spans="1:25" ht="12.75" customHeight="1">
      <c r="B202" s="15" t="s">
        <v>60</v>
      </c>
      <c r="C202" s="66" t="s">
        <v>429</v>
      </c>
      <c r="D202" s="71"/>
      <c r="E202" s="71"/>
      <c r="F202" s="71"/>
      <c r="G202" s="71"/>
      <c r="H202" s="16"/>
    </row>
    <row r="203" spans="1:25">
      <c r="A203" s="2" t="s">
        <v>430</v>
      </c>
      <c r="B203" s="1" t="s">
        <v>431</v>
      </c>
      <c r="C203" s="25" t="s">
        <v>432</v>
      </c>
      <c r="D203" t="s">
        <v>99</v>
      </c>
      <c r="F203">
        <v>2</v>
      </c>
      <c r="G203" s="107">
        <f>'Stavební rozpočet'!G228</f>
        <v>0</v>
      </c>
      <c r="H203">
        <f>W203*F203+X203*F203</f>
        <v>0</v>
      </c>
      <c r="W203">
        <f>G203*Y203</f>
        <v>0</v>
      </c>
      <c r="X203">
        <f>G203*(1-Y203)</f>
        <v>0</v>
      </c>
      <c r="Y203">
        <v>0</v>
      </c>
    </row>
    <row r="204" spans="1:25">
      <c r="A204" s="2" t="s">
        <v>433</v>
      </c>
      <c r="B204" s="1" t="s">
        <v>434</v>
      </c>
      <c r="C204" s="25" t="s">
        <v>435</v>
      </c>
      <c r="D204" t="s">
        <v>99</v>
      </c>
      <c r="F204">
        <v>2</v>
      </c>
      <c r="G204" s="107">
        <f>'Stavební rozpočet'!G229</f>
        <v>0</v>
      </c>
      <c r="H204">
        <f>W204*F204+X204*F204</f>
        <v>0</v>
      </c>
      <c r="W204">
        <f>G204*Y204</f>
        <v>0</v>
      </c>
      <c r="X204">
        <f>G204*(1-Y204)</f>
        <v>0</v>
      </c>
      <c r="Y204">
        <v>1</v>
      </c>
    </row>
    <row r="205" spans="1:25" ht="12.75" customHeight="1">
      <c r="B205" s="15" t="s">
        <v>60</v>
      </c>
      <c r="C205" s="66" t="s">
        <v>436</v>
      </c>
      <c r="D205" s="71"/>
      <c r="E205" s="71"/>
      <c r="F205" s="71"/>
      <c r="G205" s="71"/>
      <c r="H205" s="16"/>
    </row>
    <row r="206" spans="1:25">
      <c r="A206" s="2" t="s">
        <v>437</v>
      </c>
      <c r="B206" s="1" t="s">
        <v>438</v>
      </c>
      <c r="C206" s="25" t="s">
        <v>439</v>
      </c>
      <c r="D206" t="s">
        <v>99</v>
      </c>
      <c r="F206">
        <v>2</v>
      </c>
      <c r="G206" s="107">
        <f>'Stavební rozpočet'!G231</f>
        <v>0</v>
      </c>
      <c r="H206">
        <f>W206*F206+X206*F206</f>
        <v>0</v>
      </c>
      <c r="W206">
        <f>G206*Y206</f>
        <v>0</v>
      </c>
      <c r="X206">
        <f>G206*(1-Y206)</f>
        <v>0</v>
      </c>
      <c r="Y206">
        <v>1</v>
      </c>
    </row>
    <row r="207" spans="1:25" ht="12.75" customHeight="1">
      <c r="B207" s="15" t="s">
        <v>60</v>
      </c>
      <c r="C207" s="66" t="s">
        <v>440</v>
      </c>
      <c r="D207" s="71"/>
      <c r="E207" s="71"/>
      <c r="F207" s="71"/>
      <c r="G207" s="71"/>
      <c r="H207" s="16"/>
    </row>
    <row r="208" spans="1:25">
      <c r="A208" s="2" t="s">
        <v>441</v>
      </c>
      <c r="B208" s="1" t="s">
        <v>442</v>
      </c>
      <c r="C208" s="25" t="s">
        <v>443</v>
      </c>
      <c r="D208" t="s">
        <v>99</v>
      </c>
      <c r="F208">
        <v>2</v>
      </c>
      <c r="G208" s="107">
        <f>'Stavební rozpočet'!G233</f>
        <v>0</v>
      </c>
      <c r="H208">
        <f>W208*F208+X208*F208</f>
        <v>0</v>
      </c>
      <c r="W208">
        <f>G208*Y208</f>
        <v>0</v>
      </c>
      <c r="X208">
        <f>G208*(1-Y208)</f>
        <v>0</v>
      </c>
      <c r="Y208">
        <v>0</v>
      </c>
    </row>
    <row r="209" spans="1:25">
      <c r="A209" s="2" t="s">
        <v>444</v>
      </c>
      <c r="B209" s="1" t="s">
        <v>445</v>
      </c>
      <c r="C209" s="25" t="s">
        <v>446</v>
      </c>
      <c r="D209" t="s">
        <v>99</v>
      </c>
      <c r="F209">
        <v>2</v>
      </c>
      <c r="G209" s="107">
        <f>'Stavební rozpočet'!G234</f>
        <v>0</v>
      </c>
      <c r="H209">
        <f>W209*F209+X209*F209</f>
        <v>0</v>
      </c>
      <c r="W209">
        <f>G209*Y209</f>
        <v>0</v>
      </c>
      <c r="X209">
        <f>G209*(1-Y209)</f>
        <v>0</v>
      </c>
      <c r="Y209">
        <v>1</v>
      </c>
    </row>
    <row r="210" spans="1:25" ht="12.75" customHeight="1">
      <c r="B210" s="15" t="s">
        <v>60</v>
      </c>
      <c r="C210" s="66" t="s">
        <v>447</v>
      </c>
      <c r="D210" s="71"/>
      <c r="E210" s="71"/>
      <c r="F210" s="71"/>
      <c r="G210" s="71"/>
      <c r="H210" s="16"/>
    </row>
    <row r="211" spans="1:25">
      <c r="A211" s="2" t="s">
        <v>448</v>
      </c>
      <c r="B211" s="1" t="s">
        <v>438</v>
      </c>
      <c r="C211" s="25" t="s">
        <v>439</v>
      </c>
      <c r="D211" t="s">
        <v>99</v>
      </c>
      <c r="F211">
        <v>2</v>
      </c>
      <c r="G211" s="107">
        <f>'Stavební rozpočet'!G236</f>
        <v>0</v>
      </c>
      <c r="H211">
        <f>W211*F211+X211*F211</f>
        <v>0</v>
      </c>
      <c r="W211">
        <f>G211*Y211</f>
        <v>0</v>
      </c>
      <c r="X211">
        <f>G211*(1-Y211)</f>
        <v>0</v>
      </c>
      <c r="Y211">
        <v>1</v>
      </c>
    </row>
    <row r="212" spans="1:25" ht="12.75" customHeight="1">
      <c r="B212" s="15" t="s">
        <v>60</v>
      </c>
      <c r="C212" s="66" t="s">
        <v>449</v>
      </c>
      <c r="D212" s="71"/>
      <c r="E212" s="71"/>
      <c r="F212" s="71"/>
      <c r="G212" s="71"/>
      <c r="H212" s="16"/>
    </row>
    <row r="213" spans="1:25">
      <c r="A213" s="2" t="s">
        <v>450</v>
      </c>
      <c r="B213" s="1" t="s">
        <v>451</v>
      </c>
      <c r="C213" s="25" t="s">
        <v>452</v>
      </c>
      <c r="D213" t="s">
        <v>65</v>
      </c>
      <c r="F213">
        <v>9.3000000000000007</v>
      </c>
      <c r="G213" s="107">
        <f>'Stavební rozpočet'!G238</f>
        <v>0</v>
      </c>
      <c r="H213">
        <f>W213*F213+X213*F213</f>
        <v>0</v>
      </c>
      <c r="W213">
        <f>G213*Y213</f>
        <v>0</v>
      </c>
      <c r="X213">
        <f>G213*(1-Y213)</f>
        <v>0</v>
      </c>
      <c r="Y213">
        <v>0</v>
      </c>
    </row>
    <row r="214" spans="1:25">
      <c r="A214" s="2" t="s">
        <v>453</v>
      </c>
      <c r="B214" s="1" t="s">
        <v>454</v>
      </c>
      <c r="C214" s="25" t="s">
        <v>455</v>
      </c>
      <c r="D214" t="s">
        <v>65</v>
      </c>
      <c r="F214">
        <v>10</v>
      </c>
      <c r="G214" s="107">
        <f>'Stavební rozpočet'!G239</f>
        <v>0</v>
      </c>
      <c r="H214">
        <f>W214*F214+X214*F214</f>
        <v>0</v>
      </c>
      <c r="W214">
        <f>G214*Y214</f>
        <v>0</v>
      </c>
      <c r="X214">
        <f>G214*(1-Y214)</f>
        <v>0</v>
      </c>
      <c r="Y214">
        <v>1</v>
      </c>
    </row>
    <row r="215" spans="1:25" ht="12.75" customHeight="1">
      <c r="B215" s="15" t="s">
        <v>60</v>
      </c>
      <c r="C215" s="66" t="s">
        <v>456</v>
      </c>
      <c r="D215" s="71"/>
      <c r="E215" s="71"/>
      <c r="F215" s="71"/>
      <c r="G215" s="71"/>
      <c r="H215" s="16"/>
    </row>
    <row r="216" spans="1:25">
      <c r="A216" s="2" t="s">
        <v>457</v>
      </c>
      <c r="B216" s="1" t="s">
        <v>458</v>
      </c>
      <c r="C216" s="25" t="s">
        <v>459</v>
      </c>
      <c r="D216" t="s">
        <v>65</v>
      </c>
      <c r="E216" t="s">
        <v>460</v>
      </c>
      <c r="F216">
        <v>7.4</v>
      </c>
      <c r="G216" s="107">
        <f>'Stavební rozpočet'!G241</f>
        <v>0</v>
      </c>
      <c r="H216">
        <f>W216*F216+X216*F216</f>
        <v>0</v>
      </c>
      <c r="W216">
        <f>G216*Y216</f>
        <v>0</v>
      </c>
      <c r="X216">
        <f>G216*(1-Y216)</f>
        <v>0</v>
      </c>
      <c r="Y216">
        <v>0</v>
      </c>
    </row>
    <row r="217" spans="1:25">
      <c r="A217" s="2" t="s">
        <v>461</v>
      </c>
      <c r="B217" s="1" t="s">
        <v>462</v>
      </c>
      <c r="C217" s="25" t="s">
        <v>463</v>
      </c>
      <c r="D217" t="s">
        <v>65</v>
      </c>
      <c r="F217">
        <v>10</v>
      </c>
      <c r="G217" s="107">
        <f>'Stavební rozpočet'!G243</f>
        <v>0</v>
      </c>
      <c r="H217">
        <f>W217*F217+X217*F217</f>
        <v>0</v>
      </c>
      <c r="W217">
        <f>G217*Y217</f>
        <v>0</v>
      </c>
      <c r="X217">
        <f>G217*(1-Y217)</f>
        <v>0</v>
      </c>
      <c r="Y217">
        <v>1</v>
      </c>
    </row>
    <row r="218" spans="1:25" ht="12.75" customHeight="1">
      <c r="B218" s="15" t="s">
        <v>60</v>
      </c>
      <c r="C218" s="66" t="s">
        <v>456</v>
      </c>
      <c r="D218" s="71"/>
      <c r="E218" s="71"/>
      <c r="F218" s="71"/>
      <c r="G218" s="71"/>
      <c r="H218" s="16"/>
    </row>
    <row r="219" spans="1:25">
      <c r="A219" s="2" t="s">
        <v>464</v>
      </c>
      <c r="B219" s="1" t="s">
        <v>465</v>
      </c>
      <c r="C219" s="25" t="s">
        <v>466</v>
      </c>
      <c r="D219" t="s">
        <v>99</v>
      </c>
      <c r="F219">
        <v>1</v>
      </c>
      <c r="G219" s="107">
        <f>'Stavební rozpočet'!G245</f>
        <v>0</v>
      </c>
      <c r="H219">
        <f>W219*F219+X219*F219</f>
        <v>0</v>
      </c>
      <c r="W219">
        <f>G219*Y219</f>
        <v>0</v>
      </c>
      <c r="X219">
        <f>G219*(1-Y219)</f>
        <v>0</v>
      </c>
      <c r="Y219">
        <v>0</v>
      </c>
    </row>
    <row r="220" spans="1:25">
      <c r="A220" s="2" t="s">
        <v>467</v>
      </c>
      <c r="B220" s="1" t="s">
        <v>468</v>
      </c>
      <c r="C220" s="25" t="s">
        <v>469</v>
      </c>
      <c r="D220" t="s">
        <v>99</v>
      </c>
      <c r="F220">
        <v>1</v>
      </c>
      <c r="G220" s="107">
        <f>'Stavební rozpočet'!G246</f>
        <v>0</v>
      </c>
      <c r="H220">
        <f>W220*F220+X220*F220</f>
        <v>0</v>
      </c>
      <c r="W220">
        <f>G220*Y220</f>
        <v>0</v>
      </c>
      <c r="X220">
        <f>G220*(1-Y220)</f>
        <v>0</v>
      </c>
      <c r="Y220">
        <v>0</v>
      </c>
    </row>
    <row r="221" spans="1:25">
      <c r="A221" s="2" t="s">
        <v>470</v>
      </c>
      <c r="B221" s="1" t="s">
        <v>471</v>
      </c>
      <c r="C221" s="25" t="s">
        <v>472</v>
      </c>
      <c r="D221" t="s">
        <v>99</v>
      </c>
      <c r="F221">
        <v>2</v>
      </c>
      <c r="G221" s="107">
        <f>'Stavební rozpočet'!G247</f>
        <v>0</v>
      </c>
      <c r="H221">
        <f>W221*F221+X221*F221</f>
        <v>0</v>
      </c>
      <c r="W221">
        <f>G221*Y221</f>
        <v>0</v>
      </c>
      <c r="X221">
        <f>G221*(1-Y221)</f>
        <v>0</v>
      </c>
      <c r="Y221">
        <v>0.47289373132069762</v>
      </c>
    </row>
    <row r="222" spans="1:25">
      <c r="A222" s="2" t="s">
        <v>473</v>
      </c>
      <c r="B222" s="1" t="s">
        <v>474</v>
      </c>
      <c r="C222" s="25" t="s">
        <v>475</v>
      </c>
      <c r="D222" t="s">
        <v>99</v>
      </c>
      <c r="F222">
        <v>2</v>
      </c>
      <c r="G222" s="107">
        <f>'Stavební rozpočet'!G248</f>
        <v>0</v>
      </c>
      <c r="H222">
        <f>W222*F222+X222*F222</f>
        <v>0</v>
      </c>
      <c r="W222">
        <f>G222*Y222</f>
        <v>0</v>
      </c>
      <c r="X222">
        <f>G222*(1-Y222)</f>
        <v>0</v>
      </c>
      <c r="Y222">
        <v>0.47969299648225128</v>
      </c>
    </row>
    <row r="223" spans="1:25">
      <c r="A223" s="18"/>
      <c r="B223" s="19" t="s">
        <v>476</v>
      </c>
      <c r="C223" s="13" t="s">
        <v>477</v>
      </c>
      <c r="D223" s="13"/>
      <c r="E223" s="13"/>
      <c r="F223" s="13"/>
      <c r="G223" s="13"/>
      <c r="H223" s="13">
        <f>SUM(H224:H233)</f>
        <v>0</v>
      </c>
    </row>
    <row r="224" spans="1:25">
      <c r="A224" s="2" t="s">
        <v>478</v>
      </c>
      <c r="B224" s="1" t="s">
        <v>479</v>
      </c>
      <c r="C224" s="25" t="s">
        <v>480</v>
      </c>
      <c r="D224" t="s">
        <v>79</v>
      </c>
      <c r="E224" t="s">
        <v>482</v>
      </c>
      <c r="F224">
        <v>1.3883000000000001</v>
      </c>
      <c r="G224" s="107">
        <f>'Stavební rozpočet'!G250</f>
        <v>0</v>
      </c>
      <c r="H224">
        <f>W224*F224+X224*F224</f>
        <v>0</v>
      </c>
      <c r="W224">
        <f>G224*Y224</f>
        <v>0</v>
      </c>
      <c r="X224">
        <f>G224*(1-Y224)</f>
        <v>0</v>
      </c>
      <c r="Y224">
        <v>0</v>
      </c>
    </row>
    <row r="225" spans="1:25">
      <c r="E225" t="s">
        <v>483</v>
      </c>
    </row>
    <row r="226" spans="1:25">
      <c r="E226" t="s">
        <v>484</v>
      </c>
    </row>
    <row r="227" spans="1:25">
      <c r="E227" t="s">
        <v>483</v>
      </c>
    </row>
    <row r="228" spans="1:25">
      <c r="E228" t="s">
        <v>485</v>
      </c>
    </row>
    <row r="229" spans="1:25">
      <c r="E229" t="s">
        <v>486</v>
      </c>
    </row>
    <row r="230" spans="1:25" ht="12.75" customHeight="1">
      <c r="B230" s="15" t="s">
        <v>60</v>
      </c>
      <c r="C230" s="66" t="s">
        <v>487</v>
      </c>
      <c r="D230" s="71"/>
      <c r="E230" s="71"/>
      <c r="F230" s="71"/>
      <c r="G230" s="71"/>
      <c r="H230" s="16"/>
    </row>
    <row r="231" spans="1:25">
      <c r="A231" s="2" t="s">
        <v>488</v>
      </c>
      <c r="B231" s="1" t="s">
        <v>489</v>
      </c>
      <c r="C231" s="25" t="s">
        <v>490</v>
      </c>
      <c r="D231" t="s">
        <v>79</v>
      </c>
      <c r="F231">
        <v>1.3883000000000001</v>
      </c>
      <c r="G231" s="107">
        <f>'Stavební rozpočet'!G258</f>
        <v>0</v>
      </c>
      <c r="H231">
        <f>W231*F231+X231*F231</f>
        <v>0</v>
      </c>
      <c r="W231">
        <f>G231*Y231</f>
        <v>0</v>
      </c>
      <c r="X231">
        <f>G231*(1-Y231)</f>
        <v>0</v>
      </c>
      <c r="Y231">
        <v>0</v>
      </c>
    </row>
    <row r="232" spans="1:25" ht="12.75" customHeight="1">
      <c r="B232" s="15" t="s">
        <v>60</v>
      </c>
      <c r="C232" s="66" t="s">
        <v>491</v>
      </c>
      <c r="D232" s="71"/>
      <c r="E232" s="71"/>
      <c r="F232" s="71"/>
      <c r="G232" s="71"/>
      <c r="H232" s="16"/>
    </row>
    <row r="233" spans="1:25">
      <c r="A233" s="2" t="s">
        <v>492</v>
      </c>
      <c r="B233" s="1" t="s">
        <v>493</v>
      </c>
      <c r="C233" s="25" t="s">
        <v>494</v>
      </c>
      <c r="D233" t="s">
        <v>79</v>
      </c>
      <c r="F233">
        <v>1.3883000000000001</v>
      </c>
      <c r="G233" s="107">
        <f>'Stavební rozpočet'!G260</f>
        <v>0</v>
      </c>
      <c r="H233">
        <f>W233*F233+X233*F233</f>
        <v>0</v>
      </c>
      <c r="W233">
        <f>G233*Y233</f>
        <v>0</v>
      </c>
      <c r="X233">
        <f>G233*(1-Y233)</f>
        <v>0</v>
      </c>
      <c r="Y233">
        <v>0</v>
      </c>
    </row>
    <row r="234" spans="1:25">
      <c r="A234" s="26"/>
      <c r="B234" s="3"/>
      <c r="C234" s="27"/>
      <c r="D234" s="27"/>
      <c r="E234" s="27"/>
      <c r="F234" s="70" t="s">
        <v>495</v>
      </c>
      <c r="G234" s="70"/>
      <c r="H234" s="27">
        <f>H7+H32+H39+H48+H66+H110+H165+H185+H195+H200+H223</f>
        <v>0</v>
      </c>
      <c r="I234" s="27"/>
      <c r="J234" s="27"/>
      <c r="K234" s="27"/>
      <c r="L234" s="27"/>
      <c r="M234" s="27"/>
    </row>
    <row r="235" spans="1:25">
      <c r="A235" s="23" t="s">
        <v>496</v>
      </c>
    </row>
    <row r="236" spans="1:25" ht="0" hidden="1" customHeight="1">
      <c r="A236" s="68"/>
      <c r="B236" s="44"/>
      <c r="C236" s="69"/>
      <c r="D236" s="69"/>
      <c r="E236" s="69"/>
      <c r="F236" s="69"/>
      <c r="G236" s="69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63">
    <mergeCell ref="C232:G232"/>
    <mergeCell ref="C210:G210"/>
    <mergeCell ref="C212:G212"/>
    <mergeCell ref="C215:G215"/>
    <mergeCell ref="C218:G218"/>
    <mergeCell ref="C230:G230"/>
    <mergeCell ref="C192:G192"/>
    <mergeCell ref="C194:G194"/>
    <mergeCell ref="C202:G202"/>
    <mergeCell ref="C205:G205"/>
    <mergeCell ref="C207:G207"/>
    <mergeCell ref="C178:G178"/>
    <mergeCell ref="C182:G182"/>
    <mergeCell ref="C184:G184"/>
    <mergeCell ref="C188:G188"/>
    <mergeCell ref="C190:G190"/>
    <mergeCell ref="C135:G135"/>
    <mergeCell ref="C137:G137"/>
    <mergeCell ref="C150:G150"/>
    <mergeCell ref="C164:G164"/>
    <mergeCell ref="C176:G176"/>
    <mergeCell ref="C109:G109"/>
    <mergeCell ref="C121:G121"/>
    <mergeCell ref="C123:G123"/>
    <mergeCell ref="C128:G128"/>
    <mergeCell ref="C130:G130"/>
    <mergeCell ref="C95:G95"/>
    <mergeCell ref="C97:G97"/>
    <mergeCell ref="C99:G99"/>
    <mergeCell ref="C101:G101"/>
    <mergeCell ref="C104:G104"/>
    <mergeCell ref="C72:G72"/>
    <mergeCell ref="C74:G74"/>
    <mergeCell ref="C79:G79"/>
    <mergeCell ref="C81:G81"/>
    <mergeCell ref="C86:G86"/>
    <mergeCell ref="C43:G43"/>
    <mergeCell ref="C55:G55"/>
    <mergeCell ref="C57:G57"/>
    <mergeCell ref="C63:G63"/>
    <mergeCell ref="C70:G70"/>
    <mergeCell ref="C20:G20"/>
    <mergeCell ref="C25:G25"/>
    <mergeCell ref="C27:G27"/>
    <mergeCell ref="C29:G29"/>
    <mergeCell ref="C31:G31"/>
    <mergeCell ref="J3:L3"/>
    <mergeCell ref="J4:L4"/>
    <mergeCell ref="J5:L5"/>
    <mergeCell ref="C13:G13"/>
    <mergeCell ref="C18:G18"/>
    <mergeCell ref="F234:G234"/>
    <mergeCell ref="A236:G236"/>
    <mergeCell ref="A1:L1"/>
    <mergeCell ref="E2:F2"/>
    <mergeCell ref="E3:F3"/>
    <mergeCell ref="E4:F4"/>
    <mergeCell ref="E5:F5"/>
    <mergeCell ref="G2:H2"/>
    <mergeCell ref="G3:H3"/>
    <mergeCell ref="G4:H4"/>
    <mergeCell ref="G5:H5"/>
    <mergeCell ref="J2:L2"/>
  </mergeCells>
  <pageMargins left="0.7" right="0.7" top="0.75" bottom="0.75" header="0.3" footer="0.3"/>
  <pageSetup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35"/>
  <sheetViews>
    <sheetView workbookViewId="0">
      <selection activeCell="C5" sqref="C5"/>
    </sheetView>
  </sheetViews>
  <sheetFormatPr baseColWidth="10" defaultColWidth="8.83203125" defaultRowHeight="12" x14ac:dyDescent="0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2.83203125" customWidth="1"/>
    <col min="9" max="9" width="22.83203125" customWidth="1"/>
  </cols>
  <sheetData>
    <row r="1" spans="1:9" ht="30" customHeight="1">
      <c r="A1" s="72" t="s">
        <v>498</v>
      </c>
      <c r="B1" s="44"/>
      <c r="C1" s="44"/>
      <c r="D1" s="44"/>
      <c r="E1" s="44"/>
      <c r="F1" s="44"/>
      <c r="G1" s="44"/>
      <c r="H1" s="44"/>
      <c r="I1" s="44"/>
    </row>
    <row r="2" spans="1:9" ht="25.5" customHeight="1">
      <c r="A2" s="73" t="s">
        <v>1</v>
      </c>
      <c r="B2" s="74"/>
      <c r="C2" s="21" t="s">
        <v>2</v>
      </c>
      <c r="D2" s="31"/>
      <c r="E2" s="31" t="s">
        <v>5</v>
      </c>
      <c r="F2" s="31" t="s">
        <v>6</v>
      </c>
      <c r="G2" s="31"/>
      <c r="H2" s="31" t="s">
        <v>499</v>
      </c>
      <c r="I2" s="33" t="s">
        <v>500</v>
      </c>
    </row>
    <row r="3" spans="1:9" ht="25.5" customHeight="1">
      <c r="A3" s="75" t="s">
        <v>7</v>
      </c>
      <c r="B3" s="44"/>
      <c r="C3" s="1" t="s">
        <v>8</v>
      </c>
      <c r="D3" s="1"/>
      <c r="E3" s="1" t="s">
        <v>10</v>
      </c>
      <c r="F3" s="1" t="s">
        <v>11</v>
      </c>
      <c r="G3" s="1"/>
      <c r="H3" s="1" t="s">
        <v>499</v>
      </c>
      <c r="I3" s="34" t="s">
        <v>501</v>
      </c>
    </row>
    <row r="4" spans="1:9" ht="25.5" customHeight="1">
      <c r="A4" s="75" t="s">
        <v>12</v>
      </c>
      <c r="B4" s="44"/>
      <c r="C4" s="1" t="s">
        <v>13</v>
      </c>
      <c r="D4" s="1"/>
      <c r="E4" s="1" t="s">
        <v>15</v>
      </c>
      <c r="F4" s="108"/>
      <c r="G4" s="1"/>
      <c r="H4" s="1" t="s">
        <v>499</v>
      </c>
      <c r="I4" s="110"/>
    </row>
    <row r="5" spans="1:9" ht="25.5" customHeight="1">
      <c r="A5" s="75" t="s">
        <v>9</v>
      </c>
      <c r="B5" s="44"/>
      <c r="C5" s="108"/>
      <c r="D5" s="1"/>
      <c r="E5" s="1" t="s">
        <v>14</v>
      </c>
      <c r="F5" s="108"/>
      <c r="G5" s="1"/>
      <c r="H5" s="1" t="s">
        <v>502</v>
      </c>
      <c r="I5" s="35">
        <v>89</v>
      </c>
    </row>
    <row r="6" spans="1:9" ht="25.5" customHeight="1">
      <c r="A6" s="76" t="s">
        <v>16</v>
      </c>
      <c r="B6" s="77"/>
      <c r="C6" s="109"/>
      <c r="D6" s="32"/>
      <c r="E6" s="32" t="s">
        <v>19</v>
      </c>
      <c r="F6" s="109"/>
      <c r="G6" s="32"/>
      <c r="H6" s="32" t="s">
        <v>503</v>
      </c>
      <c r="I6" s="111"/>
    </row>
    <row r="7" spans="1:9" ht="25.5" customHeight="1">
      <c r="A7" s="78" t="s">
        <v>504</v>
      </c>
      <c r="B7" s="79"/>
      <c r="C7" s="79"/>
      <c r="D7" s="79"/>
      <c r="E7" s="79"/>
      <c r="F7" s="79"/>
      <c r="G7" s="79"/>
      <c r="H7" s="79"/>
      <c r="I7" s="79"/>
    </row>
    <row r="8" spans="1:9" ht="25.5" customHeight="1">
      <c r="A8" s="41" t="s">
        <v>505</v>
      </c>
      <c r="B8" s="80" t="s">
        <v>506</v>
      </c>
      <c r="C8" s="81"/>
      <c r="D8" s="41" t="s">
        <v>507</v>
      </c>
      <c r="E8" s="80" t="s">
        <v>508</v>
      </c>
      <c r="F8" s="81"/>
      <c r="G8" s="41" t="s">
        <v>509</v>
      </c>
      <c r="H8" s="80" t="s">
        <v>510</v>
      </c>
      <c r="I8" s="81"/>
    </row>
    <row r="9" spans="1:9" ht="15">
      <c r="A9" s="82" t="s">
        <v>511</v>
      </c>
      <c r="B9" s="115">
        <f>'Rozpočet - vybrané sloupce'!H7+'Rozpočet - vybrané sloupce'!H185</f>
        <v>0</v>
      </c>
      <c r="C9" s="116"/>
      <c r="D9" s="86" t="s">
        <v>512</v>
      </c>
      <c r="E9" s="84"/>
      <c r="F9" s="112"/>
      <c r="G9" s="86" t="s">
        <v>513</v>
      </c>
      <c r="H9" s="84"/>
      <c r="I9" s="112"/>
    </row>
    <row r="10" spans="1:9" ht="15">
      <c r="A10" s="82"/>
      <c r="B10" s="117"/>
      <c r="C10" s="118"/>
      <c r="D10" s="86" t="s">
        <v>514</v>
      </c>
      <c r="E10" s="84"/>
      <c r="F10" s="112"/>
      <c r="G10" s="86" t="s">
        <v>515</v>
      </c>
      <c r="H10" s="84"/>
      <c r="I10" s="112"/>
    </row>
    <row r="11" spans="1:9" ht="15">
      <c r="A11" s="82" t="s">
        <v>516</v>
      </c>
      <c r="B11" s="115">
        <f>'Rozpočet - vybrané sloupce'!H32+'Rozpočet - vybrané sloupce'!H39+'Rozpočet - vybrané sloupce'!H48+'Rozpočet - vybrané sloupce'!H66+'Rozpočet - vybrané sloupce'!H110+'Rozpočet - vybrané sloupce'!H165</f>
        <v>0</v>
      </c>
      <c r="C11" s="116"/>
      <c r="D11" s="86" t="s">
        <v>517</v>
      </c>
      <c r="E11" s="84"/>
      <c r="F11" s="112"/>
      <c r="G11" s="86" t="s">
        <v>518</v>
      </c>
      <c r="H11" s="84"/>
      <c r="I11" s="112"/>
    </row>
    <row r="12" spans="1:9" ht="15">
      <c r="A12" s="82"/>
      <c r="B12" s="117"/>
      <c r="C12" s="118"/>
      <c r="D12" s="113"/>
      <c r="E12" s="114"/>
      <c r="F12" s="112"/>
      <c r="G12" s="86" t="s">
        <v>519</v>
      </c>
      <c r="H12" s="84"/>
      <c r="I12" s="112"/>
    </row>
    <row r="13" spans="1:9" ht="15">
      <c r="A13" s="82" t="s">
        <v>520</v>
      </c>
      <c r="B13" s="115">
        <f>'Rozpočet - vybrané sloupce'!H200</f>
        <v>0</v>
      </c>
      <c r="C13" s="116"/>
      <c r="D13" s="113"/>
      <c r="E13" s="114"/>
      <c r="F13" s="112"/>
      <c r="G13" s="86" t="s">
        <v>521</v>
      </c>
      <c r="H13" s="84"/>
      <c r="I13" s="112"/>
    </row>
    <row r="14" spans="1:9" ht="15">
      <c r="A14" s="82"/>
      <c r="B14" s="117"/>
      <c r="C14" s="118"/>
      <c r="D14" s="113"/>
      <c r="E14" s="114"/>
      <c r="F14" s="112"/>
      <c r="G14" s="86" t="s">
        <v>522</v>
      </c>
      <c r="H14" s="84"/>
      <c r="I14" s="112"/>
    </row>
    <row r="15" spans="1:9" ht="15">
      <c r="A15" s="83" t="s">
        <v>523</v>
      </c>
      <c r="B15" s="84"/>
      <c r="C15" s="38">
        <f>SUM('Stavební rozpočet'!X8:X260)</f>
        <v>0</v>
      </c>
      <c r="D15" s="86"/>
      <c r="E15" s="84"/>
      <c r="F15" s="38"/>
      <c r="G15" s="36"/>
      <c r="H15" s="37"/>
      <c r="I15" s="38"/>
    </row>
    <row r="16" spans="1:9" ht="15">
      <c r="A16" s="83" t="s">
        <v>524</v>
      </c>
      <c r="B16" s="84"/>
      <c r="C16" s="38">
        <f>'Rozpočet - vybrané sloupce'!H195+'Rozpočet - vybrané sloupce'!H223</f>
        <v>0</v>
      </c>
      <c r="D16" s="86"/>
      <c r="E16" s="84"/>
      <c r="F16" s="38"/>
      <c r="G16" s="36"/>
      <c r="H16" s="37"/>
      <c r="I16" s="38"/>
    </row>
    <row r="17" spans="1:9" ht="15">
      <c r="A17" s="83" t="s">
        <v>525</v>
      </c>
      <c r="B17" s="84"/>
      <c r="C17" s="38">
        <f>SUM(B9:C16)</f>
        <v>0</v>
      </c>
      <c r="D17" s="83" t="s">
        <v>526</v>
      </c>
      <c r="E17" s="85"/>
      <c r="F17" s="38">
        <f>SUM(F9:F16)</f>
        <v>0</v>
      </c>
      <c r="G17" s="83" t="s">
        <v>527</v>
      </c>
      <c r="H17" s="85"/>
      <c r="I17" s="38">
        <f>SUM(I9:I16)</f>
        <v>0</v>
      </c>
    </row>
    <row r="18" spans="1:9" ht="15">
      <c r="A18" s="28"/>
      <c r="B18" s="28"/>
      <c r="C18" s="28"/>
      <c r="D18" s="83" t="s">
        <v>528</v>
      </c>
      <c r="E18" s="85"/>
      <c r="F18" s="38"/>
      <c r="G18" s="83" t="s">
        <v>529</v>
      </c>
      <c r="H18" s="85"/>
      <c r="I18" s="38"/>
    </row>
    <row r="19" spans="1:9" ht="15">
      <c r="A19" s="28"/>
      <c r="B19" s="28"/>
      <c r="C19" s="28"/>
      <c r="D19" s="28"/>
      <c r="E19" s="28"/>
      <c r="F19" s="28"/>
      <c r="G19" s="40"/>
      <c r="H19" s="40"/>
      <c r="I19" s="28"/>
    </row>
    <row r="20" spans="1:9" ht="15">
      <c r="A20" s="28"/>
      <c r="B20" s="28"/>
      <c r="C20" s="28"/>
      <c r="D20" s="28"/>
      <c r="E20" s="28"/>
      <c r="F20" s="28"/>
      <c r="G20" s="40"/>
      <c r="H20" s="40"/>
      <c r="I20" s="28"/>
    </row>
    <row r="21" spans="1:9" ht="15">
      <c r="A21" s="28"/>
      <c r="B21" s="28"/>
      <c r="C21" s="28"/>
      <c r="D21" s="28"/>
      <c r="E21" s="28"/>
      <c r="F21" s="28"/>
      <c r="G21" s="28"/>
      <c r="H21" s="28"/>
      <c r="I21" s="28"/>
    </row>
    <row r="22" spans="1:9" ht="15">
      <c r="A22" s="87" t="s">
        <v>530</v>
      </c>
      <c r="B22" s="88"/>
      <c r="C22" s="39">
        <f>SUM('Stavební rozpočet'!Z9:Z260)*(1-C18/100)</f>
        <v>0</v>
      </c>
      <c r="D22" s="28"/>
      <c r="E22" s="28"/>
      <c r="F22" s="28"/>
      <c r="G22" s="28"/>
      <c r="H22" s="28"/>
      <c r="I22" s="28"/>
    </row>
    <row r="23" spans="1:9" ht="15">
      <c r="A23" s="87" t="s">
        <v>531</v>
      </c>
      <c r="B23" s="88"/>
      <c r="C23" s="39">
        <f>C17+F17+I17</f>
        <v>0</v>
      </c>
      <c r="D23" s="87" t="s">
        <v>532</v>
      </c>
      <c r="E23" s="88"/>
      <c r="F23" s="39">
        <f>ROUND(C23*(12/100),2)</f>
        <v>0</v>
      </c>
      <c r="G23" s="87" t="s">
        <v>533</v>
      </c>
      <c r="H23" s="88"/>
      <c r="I23" s="39">
        <f>SUM(C22:C24)</f>
        <v>0</v>
      </c>
    </row>
    <row r="24" spans="1:9" ht="15">
      <c r="A24" s="87" t="s">
        <v>534</v>
      </c>
      <c r="B24" s="88"/>
      <c r="C24" s="39">
        <f>SUM('Stavební rozpočet'!AB9:AB260)*(1-C18/100)</f>
        <v>0</v>
      </c>
      <c r="D24" s="87" t="s">
        <v>535</v>
      </c>
      <c r="E24" s="88"/>
      <c r="F24" s="39">
        <f>ROUND(C24*(21/100),2)</f>
        <v>0</v>
      </c>
      <c r="G24" s="87" t="s">
        <v>536</v>
      </c>
      <c r="H24" s="88"/>
      <c r="I24" s="39">
        <f>F23+F24+I23</f>
        <v>0</v>
      </c>
    </row>
    <row r="25" spans="1:9" ht="15">
      <c r="A25" s="28"/>
      <c r="B25" s="28"/>
      <c r="C25" s="28"/>
      <c r="D25" s="28"/>
      <c r="E25" s="28"/>
      <c r="F25" s="28"/>
      <c r="G25" s="28"/>
      <c r="H25" s="28"/>
      <c r="I25" s="28"/>
    </row>
    <row r="26" spans="1:9" ht="15">
      <c r="A26" s="89" t="s">
        <v>10</v>
      </c>
      <c r="B26" s="90"/>
      <c r="C26" s="91"/>
      <c r="D26" s="89" t="s">
        <v>5</v>
      </c>
      <c r="E26" s="90"/>
      <c r="F26" s="91"/>
      <c r="G26" s="89" t="s">
        <v>15</v>
      </c>
      <c r="H26" s="90"/>
      <c r="I26" s="91"/>
    </row>
    <row r="27" spans="1:9">
      <c r="A27" s="92"/>
      <c r="B27" s="93"/>
      <c r="C27" s="94"/>
      <c r="D27" s="92"/>
      <c r="E27" s="93"/>
      <c r="F27" s="94"/>
      <c r="G27" s="92"/>
      <c r="H27" s="93"/>
      <c r="I27" s="94"/>
    </row>
    <row r="28" spans="1:9">
      <c r="A28" s="92"/>
      <c r="B28" s="93"/>
      <c r="C28" s="94"/>
      <c r="D28" s="92"/>
      <c r="E28" s="93"/>
      <c r="F28" s="94"/>
      <c r="G28" s="92"/>
      <c r="H28" s="93"/>
      <c r="I28" s="94"/>
    </row>
    <row r="29" spans="1:9">
      <c r="A29" s="92"/>
      <c r="B29" s="93"/>
      <c r="C29" s="94"/>
      <c r="D29" s="92"/>
      <c r="E29" s="93"/>
      <c r="F29" s="94"/>
      <c r="G29" s="92"/>
      <c r="H29" s="93"/>
      <c r="I29" s="94"/>
    </row>
    <row r="30" spans="1:9" ht="15">
      <c r="A30" s="95" t="s">
        <v>537</v>
      </c>
      <c r="B30" s="96"/>
      <c r="C30" s="97"/>
      <c r="D30" s="95" t="s">
        <v>537</v>
      </c>
      <c r="E30" s="96"/>
      <c r="F30" s="97"/>
      <c r="G30" s="95" t="s">
        <v>537</v>
      </c>
      <c r="H30" s="96"/>
      <c r="I30" s="97"/>
    </row>
    <row r="31" spans="1:9" ht="15">
      <c r="A31" s="42" t="s">
        <v>496</v>
      </c>
      <c r="B31" s="28"/>
      <c r="C31" s="28"/>
      <c r="D31" s="28"/>
      <c r="E31" s="28"/>
      <c r="F31" s="28"/>
      <c r="G31" s="28"/>
      <c r="H31" s="28"/>
      <c r="I31" s="28"/>
    </row>
    <row r="32" spans="1:9" ht="0" hidden="1" customHeight="1">
      <c r="A32" s="98"/>
      <c r="B32" s="93"/>
      <c r="C32" s="93"/>
      <c r="D32" s="93"/>
      <c r="E32" s="93"/>
      <c r="F32" s="93"/>
      <c r="G32" s="93"/>
      <c r="H32" s="93"/>
      <c r="I32" s="93"/>
    </row>
    <row r="33" spans="1:9" ht="15">
      <c r="A33" s="28"/>
      <c r="B33" s="28"/>
      <c r="C33" s="28"/>
      <c r="D33" s="28"/>
      <c r="E33" s="28"/>
      <c r="F33" s="28"/>
      <c r="G33" s="28"/>
      <c r="H33" s="28"/>
      <c r="I33" s="28"/>
    </row>
    <row r="34" spans="1:9" ht="15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5">
      <c r="A35" s="28"/>
      <c r="B35" s="28"/>
      <c r="C35" s="28"/>
      <c r="D35" s="28"/>
      <c r="E35" s="28"/>
      <c r="F35" s="28"/>
      <c r="G35" s="28"/>
      <c r="H35" s="28"/>
      <c r="I35" s="28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54"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B9:C10"/>
    <mergeCell ref="B11:C12"/>
    <mergeCell ref="B13:C14"/>
    <mergeCell ref="G23:H23"/>
    <mergeCell ref="G24:H24"/>
    <mergeCell ref="A26:C26"/>
    <mergeCell ref="A27:C29"/>
    <mergeCell ref="A30:C30"/>
    <mergeCell ref="D26:F26"/>
    <mergeCell ref="D27:F29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13:A14"/>
    <mergeCell ref="A15:B15"/>
    <mergeCell ref="A16:B16"/>
    <mergeCell ref="A17:B17"/>
    <mergeCell ref="E8:F8"/>
    <mergeCell ref="D17:E17"/>
    <mergeCell ref="A6:B6"/>
    <mergeCell ref="A7:I7"/>
    <mergeCell ref="B8:C8"/>
    <mergeCell ref="A9:A10"/>
    <mergeCell ref="A11:A12"/>
    <mergeCell ref="A1:I1"/>
    <mergeCell ref="A2:B2"/>
    <mergeCell ref="A3:B3"/>
    <mergeCell ref="A4:B4"/>
    <mergeCell ref="A5:B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Rozpočet - vybrané sloupce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Koupelna Dps Bukov C_1/03</dc:title>
  <dc:subject/>
  <dc:creator>Verlag Dashőfer, s.r.o.</dc:creator>
  <cp:keywords/>
  <dc:description/>
  <cp:lastModifiedBy>Daniel Zygula</cp:lastModifiedBy>
  <dcterms:created xsi:type="dcterms:W3CDTF">2024-07-18T13:35:21Z</dcterms:created>
  <dcterms:modified xsi:type="dcterms:W3CDTF">2024-07-18T21:16:15Z</dcterms:modified>
  <cp:category/>
</cp:coreProperties>
</file>